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2-GIRCI\Appels à Projet\Paramédical\2025\0_Documents\"/>
    </mc:Choice>
  </mc:AlternateContent>
  <xr:revisionPtr revIDLastSave="0" documentId="13_ncr:1_{AEE44F38-AFE0-4F16-8F50-D0FC1A217210}" xr6:coauthVersionLast="36" xr6:coauthVersionMax="36" xr10:uidLastSave="{00000000-0000-0000-0000-000000000000}"/>
  <bookViews>
    <workbookView xWindow="195" yWindow="15" windowWidth="11910" windowHeight="7110" xr2:uid="{00000000-000D-0000-FFFF-FFFF00000000}"/>
  </bookViews>
  <sheets>
    <sheet name="Grille Budgétaire" sheetId="8" r:id="rId1"/>
    <sheet name="Consignes" sheetId="3" r:id="rId2"/>
    <sheet name="Proposition coût vigilance" sheetId="11" r:id="rId3"/>
    <sheet name="ESP-PNM" sheetId="19" r:id="rId4"/>
    <sheet name="CLCC COUT CDD" sheetId="21" r:id="rId5"/>
    <sheet name="CLCC COUT CDI" sheetId="20" r:id="rId6"/>
  </sheets>
  <externalReferences>
    <externalReference r:id="rId7"/>
  </externalReferences>
  <definedNames>
    <definedName name="Assurance">#REF!</definedName>
    <definedName name="Assurances">#REF!</definedName>
    <definedName name="BinaireOuiNon">#REF!</definedName>
    <definedName name="Données">#REF!</definedName>
    <definedName name="Donnéess">#REF!</definedName>
    <definedName name="_xlnm.Print_Titles" localSheetId="0">'Grille Budgétaire'!$1:$1</definedName>
    <definedName name="Investigation">#REF!</definedName>
    <definedName name="Investigations">#REF!</definedName>
    <definedName name="Méthodo">#REF!</definedName>
    <definedName name="methodos">#REF!</definedName>
    <definedName name="Montage">#REF!</definedName>
    <definedName name="Montages">#REF!</definedName>
    <definedName name="PS">#REF!</definedName>
    <definedName name="PSS">#REF!</definedName>
    <definedName name="SACTES">#REF!</definedName>
    <definedName name="SBIO">#REF!</definedName>
    <definedName name="SBIOM">#REF!</definedName>
    <definedName name="SFM">#REF!</definedName>
    <definedName name="SFMS">#REF!</definedName>
    <definedName name="SIMAGE">#REF!</definedName>
    <definedName name="SINFO">#REF!</definedName>
    <definedName name="SPHARMA">#REF!</definedName>
    <definedName name="SPMM">#REF!</definedName>
    <definedName name="SSACTES">#REF!</definedName>
    <definedName name="SSBIO">#REF!</definedName>
    <definedName name="SSBIOM">#REF!</definedName>
    <definedName name="SSFM">#REF!</definedName>
    <definedName name="SSIMAGE">#REF!</definedName>
    <definedName name="SSINFO">#REF!</definedName>
    <definedName name="SSPHARMA">#REF!</definedName>
    <definedName name="SSPMM">#REF!</definedName>
    <definedName name="SSST">#REF!</definedName>
    <definedName name="SSSTM">#REF!</definedName>
    <definedName name="SST">#REF!</definedName>
    <definedName name="SSTM">#REF!</definedName>
    <definedName name="Vigilance">#REF!</definedName>
    <definedName name="Vigilances">#REF!</definedName>
    <definedName name="_xlnm.Print_Area" localSheetId="0">'Grille Budgétaire'!$A$1:$F$45</definedName>
  </definedNames>
  <calcPr calcId="191029"/>
</workbook>
</file>

<file path=xl/calcChain.xml><?xml version="1.0" encoding="utf-8"?>
<calcChain xmlns="http://schemas.openxmlformats.org/spreadsheetml/2006/main">
  <c r="J28" i="20" l="1"/>
  <c r="H28" i="20"/>
  <c r="F28" i="20"/>
  <c r="G28" i="20" s="1"/>
  <c r="E28" i="20"/>
  <c r="J27" i="20"/>
  <c r="H27" i="20"/>
  <c r="F27" i="20"/>
  <c r="G27" i="20" s="1"/>
  <c r="E27" i="20"/>
  <c r="J26" i="20"/>
  <c r="H26" i="20"/>
  <c r="F26" i="20"/>
  <c r="G26" i="20" s="1"/>
  <c r="E26" i="20"/>
  <c r="J25" i="20"/>
  <c r="H25" i="20"/>
  <c r="E25" i="20"/>
  <c r="F25" i="20" s="1"/>
  <c r="G25" i="20" s="1"/>
  <c r="J24" i="20"/>
  <c r="H24" i="20"/>
  <c r="F24" i="20"/>
  <c r="G24" i="20" s="1"/>
  <c r="E24" i="20"/>
  <c r="J23" i="20"/>
  <c r="H23" i="20"/>
  <c r="E23" i="20"/>
  <c r="F23" i="20" s="1"/>
  <c r="G23" i="20" s="1"/>
  <c r="H22" i="20"/>
  <c r="E22" i="20"/>
  <c r="F22" i="20" s="1"/>
  <c r="G22" i="20" s="1"/>
  <c r="J21" i="20"/>
  <c r="H21" i="20"/>
  <c r="F21" i="20"/>
  <c r="G21" i="20" s="1"/>
  <c r="E21" i="20"/>
  <c r="H20" i="20"/>
  <c r="F20" i="20"/>
  <c r="G20" i="20" s="1"/>
  <c r="E20" i="20"/>
  <c r="J19" i="20"/>
  <c r="H19" i="20"/>
  <c r="G19" i="20"/>
  <c r="F19" i="20"/>
  <c r="E19" i="20"/>
  <c r="J18" i="20"/>
  <c r="H18" i="20"/>
  <c r="E18" i="20"/>
  <c r="F18" i="20" s="1"/>
  <c r="G18" i="20" s="1"/>
  <c r="J17" i="20"/>
  <c r="H17" i="20"/>
  <c r="E17" i="20"/>
  <c r="F17" i="20" s="1"/>
  <c r="G17" i="20" s="1"/>
  <c r="J16" i="20"/>
  <c r="H16" i="20"/>
  <c r="F16" i="20"/>
  <c r="G16" i="20" s="1"/>
  <c r="E16" i="20"/>
  <c r="J15" i="20"/>
  <c r="H15" i="20"/>
  <c r="F15" i="20"/>
  <c r="G15" i="20" s="1"/>
  <c r="E15" i="20"/>
  <c r="L31" i="21"/>
  <c r="K31" i="21"/>
  <c r="G31" i="21"/>
  <c r="H31" i="21" s="1"/>
  <c r="I31" i="21" s="1"/>
  <c r="F31" i="21"/>
  <c r="E31" i="21"/>
  <c r="L30" i="21"/>
  <c r="K30" i="21"/>
  <c r="F30" i="21"/>
  <c r="G30" i="21" s="1"/>
  <c r="H30" i="21" s="1"/>
  <c r="I30" i="21" s="1"/>
  <c r="E30" i="21"/>
  <c r="L29" i="21"/>
  <c r="K29" i="21"/>
  <c r="E29" i="21"/>
  <c r="F29" i="21" s="1"/>
  <c r="G29" i="21" s="1"/>
  <c r="L28" i="21"/>
  <c r="K28" i="21"/>
  <c r="J28" i="21"/>
  <c r="E28" i="21"/>
  <c r="L27" i="21"/>
  <c r="K27" i="21"/>
  <c r="J27" i="21"/>
  <c r="E27" i="21"/>
  <c r="L26" i="21"/>
  <c r="K26" i="21"/>
  <c r="J26" i="21"/>
  <c r="E26" i="21"/>
  <c r="F26" i="21" s="1"/>
  <c r="G26" i="21" s="1"/>
  <c r="L25" i="21"/>
  <c r="K25" i="21"/>
  <c r="J25" i="21"/>
  <c r="E25" i="21"/>
  <c r="F25" i="21" s="1"/>
  <c r="L24" i="21"/>
  <c r="K24" i="21"/>
  <c r="J24" i="21"/>
  <c r="E24" i="21"/>
  <c r="F24" i="21" s="1"/>
  <c r="G24" i="21" s="1"/>
  <c r="L23" i="21"/>
  <c r="K23" i="21"/>
  <c r="J23" i="21"/>
  <c r="E23" i="21"/>
  <c r="L22" i="21"/>
  <c r="K22" i="21"/>
  <c r="J22" i="21"/>
  <c r="E22" i="21"/>
  <c r="L21" i="21"/>
  <c r="K21" i="21"/>
  <c r="J21" i="21"/>
  <c r="E21" i="21"/>
  <c r="L20" i="21"/>
  <c r="K20" i="21"/>
  <c r="J20" i="21"/>
  <c r="E20" i="21"/>
  <c r="F20" i="21" s="1"/>
  <c r="G20" i="21" s="1"/>
  <c r="L19" i="21"/>
  <c r="K19" i="21"/>
  <c r="J19" i="21"/>
  <c r="E19" i="21"/>
  <c r="F19" i="21" s="1"/>
  <c r="G19" i="21" s="1"/>
  <c r="L18" i="21"/>
  <c r="K18" i="21"/>
  <c r="J18" i="21"/>
  <c r="E18" i="21"/>
  <c r="L17" i="21"/>
  <c r="K17" i="21"/>
  <c r="J17" i="21"/>
  <c r="E17" i="21"/>
  <c r="L16" i="21"/>
  <c r="K16" i="21"/>
  <c r="J16" i="21"/>
  <c r="E16" i="21"/>
  <c r="F16" i="21" s="1"/>
  <c r="G16" i="21" s="1"/>
  <c r="L15" i="21"/>
  <c r="K15" i="21"/>
  <c r="J15" i="21"/>
  <c r="E15" i="21"/>
  <c r="F15" i="21" s="1"/>
  <c r="G15" i="21" s="1"/>
  <c r="H18" i="21" l="1"/>
  <c r="I18" i="21" s="1"/>
  <c r="H21" i="21"/>
  <c r="I21" i="21" s="1"/>
  <c r="H27" i="21"/>
  <c r="I27" i="21" s="1"/>
  <c r="G25" i="21"/>
  <c r="H25" i="21" s="1"/>
  <c r="I25" i="21" s="1"/>
  <c r="H15" i="21"/>
  <c r="I15" i="21" s="1"/>
  <c r="H19" i="21"/>
  <c r="I19" i="21" s="1"/>
  <c r="H26" i="21"/>
  <c r="I26" i="21" s="1"/>
  <c r="H16" i="21"/>
  <c r="I16" i="21" s="1"/>
  <c r="H20" i="21"/>
  <c r="I20" i="21" s="1"/>
  <c r="H24" i="21"/>
  <c r="I24" i="21" s="1"/>
  <c r="H29" i="21"/>
  <c r="I29" i="21" s="1"/>
  <c r="F17" i="21"/>
  <c r="G17" i="21" s="1"/>
  <c r="F18" i="21"/>
  <c r="G18" i="21" s="1"/>
  <c r="F21" i="21"/>
  <c r="G21" i="21" s="1"/>
  <c r="F22" i="21"/>
  <c r="G22" i="21" s="1"/>
  <c r="F23" i="21"/>
  <c r="G23" i="21" s="1"/>
  <c r="F27" i="21"/>
  <c r="G27" i="21" s="1"/>
  <c r="F28" i="21"/>
  <c r="G28" i="21" s="1"/>
  <c r="H22" i="21" l="1"/>
  <c r="I22" i="21" s="1"/>
  <c r="H23" i="21"/>
  <c r="I23" i="21" s="1"/>
  <c r="H28" i="21"/>
  <c r="I28" i="21" s="1"/>
  <c r="H17" i="21"/>
  <c r="I17" i="21" s="1"/>
  <c r="G102" i="19" l="1"/>
  <c r="G101" i="19"/>
  <c r="G100" i="19"/>
  <c r="G99" i="19"/>
  <c r="G98" i="19"/>
  <c r="G97" i="19"/>
  <c r="G96" i="19"/>
  <c r="G95" i="19"/>
  <c r="G94" i="19"/>
  <c r="G93" i="19"/>
  <c r="G92" i="19"/>
  <c r="G91" i="19"/>
  <c r="G90" i="19"/>
  <c r="G89" i="19"/>
  <c r="G88" i="19"/>
  <c r="G87" i="19"/>
  <c r="G86" i="19"/>
  <c r="G85" i="19"/>
  <c r="G84" i="19"/>
  <c r="G83" i="19"/>
  <c r="G82" i="19"/>
  <c r="G81" i="19"/>
  <c r="G80" i="19"/>
  <c r="G79" i="19"/>
  <c r="G78" i="19"/>
  <c r="G77" i="19"/>
  <c r="G76" i="19"/>
  <c r="G75" i="19"/>
  <c r="G74" i="19"/>
  <c r="G73" i="19"/>
  <c r="G72" i="19"/>
  <c r="G71" i="19"/>
  <c r="G70" i="19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F20" i="8" l="1"/>
  <c r="F12" i="8"/>
  <c r="E23" i="8" l="1"/>
  <c r="E24" i="8"/>
  <c r="E25" i="8"/>
  <c r="E26" i="8"/>
  <c r="E27" i="8"/>
  <c r="E28" i="8"/>
  <c r="E29" i="8"/>
  <c r="E30" i="8"/>
  <c r="E22" i="8"/>
  <c r="E14" i="8"/>
  <c r="E15" i="8"/>
  <c r="E16" i="8"/>
  <c r="E17" i="8"/>
  <c r="E18" i="8"/>
  <c r="E19" i="8"/>
  <c r="E8" i="8"/>
  <c r="E9" i="8"/>
  <c r="E10" i="8"/>
  <c r="E11" i="8"/>
  <c r="E7" i="8"/>
  <c r="E12" i="8" l="1"/>
  <c r="E31" i="8"/>
  <c r="E34" i="8"/>
  <c r="E35" i="8"/>
  <c r="E33" i="8"/>
  <c r="E36" i="8" l="1"/>
  <c r="F39" i="8"/>
  <c r="E39" i="8"/>
  <c r="F36" i="8" l="1"/>
  <c r="E20" i="8" l="1"/>
  <c r="E40" i="8" l="1"/>
  <c r="F31" i="8"/>
  <c r="F40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dona1806700</author>
    <author>MICHON, Martine</author>
  </authors>
  <commentList>
    <comment ref="B4" authorId="0" shapeId="0" xr:uid="{00000000-0006-0000-0000-000001000000}">
      <text>
        <r>
          <rPr>
            <sz val="8"/>
            <color indexed="81"/>
            <rFont val="Tahoma"/>
            <family val="2"/>
          </rPr>
          <t>préciser le poste, les missions et le temps affecté pour la réalisation  du projet</t>
        </r>
      </text>
    </comment>
    <comment ref="A6" authorId="0" shapeId="0" xr:uid="{00000000-0006-0000-0000-000002000000}">
      <text>
        <r>
          <rPr>
            <sz val="8"/>
            <color indexed="81"/>
            <rFont val="Tahoma"/>
            <family val="2"/>
          </rPr>
          <t>Pour les personnels à statut hospitalo-universitaire, seule la partie hospitalière est éligible</t>
        </r>
      </text>
    </comment>
    <comment ref="A9" authorId="0" shapeId="0" xr:uid="{00000000-0006-0000-0000-000003000000}">
      <text>
        <r>
          <rPr>
            <sz val="8"/>
            <color indexed="81"/>
            <rFont val="Tahoma"/>
            <family val="2"/>
          </rPr>
          <t>Les doctorants ne sont pas éligibles. Sont pris en charge les personnels liés à l'investigation : TEC, IRC…la gestion de données (data…)</t>
        </r>
      </text>
    </comment>
    <comment ref="A10" authorId="0" shapeId="0" xr:uid="{00000000-0006-0000-0000-000004000000}">
      <text>
        <r>
          <rPr>
            <sz val="8"/>
            <color indexed="81"/>
            <rFont val="Tahoma"/>
            <family val="2"/>
          </rPr>
          <t>identifiés par la mission  liée à la réalisation du projet  et non par leur grade ou statut.</t>
        </r>
      </text>
    </comment>
    <comment ref="A13" authorId="0" shapeId="0" xr:uid="{00000000-0006-0000-0000-000005000000}">
      <text>
        <r>
          <rPr>
            <sz val="8"/>
            <color indexed="81"/>
            <rFont val="Tahoma"/>
            <family val="2"/>
          </rPr>
          <t>tout justifier dans la colonne détail</t>
        </r>
      </text>
    </comment>
    <comment ref="A16" authorId="0" shapeId="0" xr:uid="{00000000-0006-0000-0000-000007000000}">
      <text>
        <r>
          <rPr>
            <sz val="8"/>
            <color indexed="81"/>
            <rFont val="Tahoma"/>
            <family val="2"/>
          </rPr>
          <t>Ne donnant pas lieu à amortissement et plafonné à 800€ HT</t>
        </r>
      </text>
    </comment>
    <comment ref="A18" authorId="0" shapeId="0" xr:uid="{00000000-0006-0000-0000-000008000000}">
      <text>
        <r>
          <rPr>
            <sz val="8"/>
            <color indexed="81"/>
            <rFont val="Tahoma"/>
            <family val="2"/>
          </rPr>
          <t>prestations pharmaceutiques sous traitées, biologiques sous traités si non réalisables au sein de l'établissement</t>
        </r>
      </text>
    </comment>
    <comment ref="A23" authorId="0" shapeId="0" xr:uid="{00000000-0006-0000-0000-000009000000}">
      <text>
        <r>
          <rPr>
            <sz val="8"/>
            <color indexed="81"/>
            <rFont val="Tahoma"/>
            <family val="2"/>
          </rPr>
          <t xml:space="preserve">Limité à 1000€  pour les frais de congrès </t>
        </r>
      </text>
    </comment>
    <comment ref="A38" authorId="1" shapeId="0" xr:uid="{00000000-0006-0000-0000-00000A000000}">
      <text>
        <r>
          <rPr>
            <sz val="9"/>
            <color indexed="81"/>
            <rFont val="Tahoma"/>
            <family val="2"/>
          </rPr>
          <t>Le recueil et la gestion des données doivent nécessairement être gérées par l'outil instituionnel Clinsight. 
Un devis doit être demandé auprès de la cellule Datamanagement de l'institution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REBUS Roselyne</author>
  </authors>
  <commentList>
    <comment ref="J29" authorId="0" shapeId="0" xr:uid="{2AC67377-3F85-41E9-B369-44303AC987A0}">
      <text>
        <r>
          <rPr>
            <b/>
            <sz val="9"/>
            <color indexed="81"/>
            <rFont val="Tahoma"/>
            <family val="2"/>
          </rPr>
          <t>REBUS Roselyne:</t>
        </r>
        <r>
          <rPr>
            <sz val="9"/>
            <color indexed="81"/>
            <rFont val="Tahoma"/>
            <family val="2"/>
          </rPr>
          <t xml:space="preserve">
Salaire précarité incluse</t>
        </r>
      </text>
    </comment>
    <comment ref="J30" authorId="0" shapeId="0" xr:uid="{B29DF159-8CB6-4FD4-9F18-E2630104BDF4}">
      <text>
        <r>
          <rPr>
            <b/>
            <sz val="9"/>
            <color indexed="81"/>
            <rFont val="Tahoma"/>
            <charset val="1"/>
          </rPr>
          <t>REBUS Roselyne:</t>
        </r>
        <r>
          <rPr>
            <sz val="9"/>
            <color indexed="81"/>
            <rFont val="Tahoma"/>
            <charset val="1"/>
          </rPr>
          <t xml:space="preserve">
Salaire précarité incluse</t>
        </r>
      </text>
    </comment>
    <comment ref="J31" authorId="0" shapeId="0" xr:uid="{9A3E698C-4566-4ACD-B8AF-170885BF5993}">
      <text>
        <r>
          <rPr>
            <b/>
            <sz val="9"/>
            <color indexed="81"/>
            <rFont val="Tahoma"/>
            <family val="2"/>
          </rPr>
          <t>REBUS Roselyne:</t>
        </r>
        <r>
          <rPr>
            <sz val="9"/>
            <color indexed="81"/>
            <rFont val="Tahoma"/>
            <family val="2"/>
          </rPr>
          <t xml:space="preserve">
salaire précarité incluse</t>
        </r>
      </text>
    </comment>
  </commentList>
</comments>
</file>

<file path=xl/sharedStrings.xml><?xml version="1.0" encoding="utf-8"?>
<sst xmlns="http://schemas.openxmlformats.org/spreadsheetml/2006/main" count="777" uniqueCount="383">
  <si>
    <t>NATURE DE LA DEPENSE</t>
  </si>
  <si>
    <t xml:space="preserve">Personnel non médical </t>
  </si>
  <si>
    <t>Sous-total (1)</t>
  </si>
  <si>
    <t>Sous-total (2)</t>
  </si>
  <si>
    <t>Sous-total (3)</t>
  </si>
  <si>
    <t>DETAIL</t>
  </si>
  <si>
    <t>Personnel médical</t>
  </si>
  <si>
    <t>Autres dépenses</t>
  </si>
  <si>
    <t xml:space="preserve">Nom de l'investigateur principal : 
</t>
  </si>
  <si>
    <t>DEPENSES MEDICALES pour les besoins du projet</t>
  </si>
  <si>
    <t>Coût unitaire en € 
(en TTC)</t>
  </si>
  <si>
    <t>DEPENSES HOTELIERES ET GENERALES pour les besoins du projet</t>
  </si>
  <si>
    <t>Surcoûts d'achat de petit matériel médical (sondes, seringues…)</t>
  </si>
  <si>
    <t xml:space="preserve">Quantité nécessaire pour le projet </t>
  </si>
  <si>
    <t>Indemnités versées aux participants au projet (patients / volontaires)</t>
  </si>
  <si>
    <t>Surcoûts liés à la maintenance et réparation pour les besoins du projet</t>
  </si>
  <si>
    <t>Surcoûts liés à la location ou crédit bail de matériel non médical</t>
  </si>
  <si>
    <t>Papeterie (reprographie des cahiers d’observations…), fourniture, documentation</t>
  </si>
  <si>
    <t>Surcoûts  de sous-traitance et Services extérieurs pour les besoins du projet</t>
  </si>
  <si>
    <t>Surcoûts liés aux frais de publications, et valorisation des résultats (congrès, posters..)</t>
  </si>
  <si>
    <r>
      <t xml:space="preserve">Surcoûts de réactifs  ou consommables supplémentaires </t>
    </r>
    <r>
      <rPr>
        <b/>
        <sz val="10"/>
        <rFont val="Arial"/>
        <family val="2"/>
      </rPr>
      <t xml:space="preserve">non inclus dans l'acte inscrit à la nomenclature </t>
    </r>
    <r>
      <rPr>
        <sz val="10"/>
        <rFont val="Arial"/>
        <family val="2"/>
      </rPr>
      <t>pour les besoins de la recherche</t>
    </r>
  </si>
  <si>
    <r>
      <t>Surcoûts de Sous-traitance extérieures à</t>
    </r>
    <r>
      <rPr>
        <b/>
        <sz val="10"/>
        <color indexed="8"/>
        <rFont val="Arial"/>
        <family val="2"/>
      </rPr>
      <t xml:space="preserve"> caractère médical </t>
    </r>
  </si>
  <si>
    <t>Remboursement des frais de déplacements des participants au projet</t>
  </si>
  <si>
    <t>Précisez  ETP/ mission</t>
  </si>
  <si>
    <t>examens selon la nomenclature de référence</t>
  </si>
  <si>
    <t>Dépenses en personnel</t>
  </si>
  <si>
    <t xml:space="preserve">méthodologiste, biostatisticien en charge du traitement des données (biostat, data…) </t>
  </si>
  <si>
    <t>Surcoûts liés à la location ou crédit bail de matériel médical</t>
  </si>
  <si>
    <t>Obtenu : à préciser</t>
  </si>
  <si>
    <t>En attente : à préciser</t>
  </si>
  <si>
    <t>Autre : à préciser</t>
  </si>
  <si>
    <t>Autre(s) recettes  assurant éventuellement le co-financement du projet</t>
  </si>
  <si>
    <t>Nom du ou des organismes financeurs :</t>
  </si>
  <si>
    <r>
      <t xml:space="preserve">DEPENSES DE PERSONNEL dédié à l'investigation, </t>
    </r>
    <r>
      <rPr>
        <b/>
        <sz val="10"/>
        <color rgb="FFFF0000"/>
        <rFont val="Arial"/>
        <family val="2"/>
      </rPr>
      <t>HORS PROMOTION</t>
    </r>
    <r>
      <rPr>
        <b/>
        <sz val="9"/>
        <color indexed="8"/>
        <rFont val="Arial"/>
        <family val="2"/>
      </rPr>
      <t xml:space="preserve">
</t>
    </r>
    <r>
      <rPr>
        <sz val="9"/>
        <color indexed="8"/>
        <rFont val="Arial"/>
        <family val="2"/>
      </rPr>
      <t>(personnel permanent/titulaire ou non permanent sous contrat CDD ou récruté spécifiquement pour le projet )</t>
    </r>
  </si>
  <si>
    <t>Précisez ETP /durée /mission</t>
  </si>
  <si>
    <t xml:space="preserve"> (ex:  0,2 ETP pdt 2 ans)</t>
  </si>
  <si>
    <t>BUDGET TOTAL</t>
  </si>
  <si>
    <t xml:space="preserve">Acronyme PROJET </t>
  </si>
  <si>
    <t>Radiophysicien</t>
  </si>
  <si>
    <t>Frais de promotion</t>
  </si>
  <si>
    <t>Assurance</t>
  </si>
  <si>
    <t>Vigilance</t>
  </si>
  <si>
    <t>Sous-Total (4)</t>
  </si>
  <si>
    <t>Surcoûts liés aux frais de publications, et valorisation des résultats (congrès, posters..) plafonné à 1000€ pour les congrès</t>
  </si>
  <si>
    <t>réactifs de laboratoires</t>
  </si>
  <si>
    <t>Levée d'insu</t>
  </si>
  <si>
    <t>Gestion des données</t>
  </si>
  <si>
    <t>Datamanagement</t>
  </si>
  <si>
    <t>TOTAL (1)+(2)+(3)+(4)</t>
  </si>
  <si>
    <t>ARC  service</t>
  </si>
  <si>
    <t>Dépenses Pharmaceutiques</t>
  </si>
  <si>
    <t>Type de dépense</t>
  </si>
  <si>
    <t>Montant</t>
  </si>
  <si>
    <t>Autres dépenses (autres frais de missions justifiés, unités support CRB..…)</t>
  </si>
  <si>
    <t>Un devis doit être demandé auprès du datamanager référent de votre établissement promoteur</t>
  </si>
  <si>
    <t>Dépenses éligibles :</t>
  </si>
  <si>
    <t xml:space="preserve">Personnel lié à l’investigation,  </t>
  </si>
  <si>
    <t>Dépenses médicales pour les besoins du projet</t>
  </si>
  <si>
    <t>Dépenses hôtelières et générales  pour les besoins du projet</t>
  </si>
  <si>
    <t>Un devis doit être demandé auprès de la Pharmacie de votre établissement ou groupement hospitalier le cas échéant</t>
  </si>
  <si>
    <t>Surcoûts d'équipement biomédical pour les besoins du projet</t>
  </si>
  <si>
    <t>Frais de promotion  (ARC moniteur, assurance, vigilance), contacter impérativement votre contact GIRCI pour évaluation des coûts de promotion</t>
  </si>
  <si>
    <t>Type d’étude</t>
  </si>
  <si>
    <t>DM</t>
  </si>
  <si>
    <t>3.5 %</t>
  </si>
  <si>
    <t>HPS</t>
  </si>
  <si>
    <t>2.5 %</t>
  </si>
  <si>
    <t xml:space="preserve">% du budget global de l’étude soustrait du montant  du DM </t>
  </si>
  <si>
    <t>Frais de gestion, à supprimer ou non en fonction de la politique de l'établissement</t>
  </si>
  <si>
    <t>Etablissement promoteur :</t>
  </si>
  <si>
    <t xml:space="preserve">EMPLOI </t>
  </si>
  <si>
    <t>REGIME HORAIRE</t>
  </si>
  <si>
    <t>Position</t>
  </si>
  <si>
    <t xml:space="preserve">RMAG </t>
  </si>
  <si>
    <t>Précarité</t>
  </si>
  <si>
    <t>Congés</t>
  </si>
  <si>
    <t>Charges patronales</t>
  </si>
  <si>
    <t>Coût TCC annuel</t>
  </si>
  <si>
    <t>Coût TCC mensuel</t>
  </si>
  <si>
    <t>Salaire brut mensuel</t>
  </si>
  <si>
    <t xml:space="preserve">Salaire net environ </t>
  </si>
  <si>
    <t xml:space="preserve">Coût TCC pour une heure </t>
  </si>
  <si>
    <t>SECRETAIRE</t>
  </si>
  <si>
    <t>1574 H</t>
  </si>
  <si>
    <t>3D</t>
  </si>
  <si>
    <t>ANIMALIER</t>
  </si>
  <si>
    <t>1575 H</t>
  </si>
  <si>
    <t>TRC</t>
  </si>
  <si>
    <t>3E</t>
  </si>
  <si>
    <t>ASSISTANTE DE GESTION</t>
  </si>
  <si>
    <t>4E</t>
  </si>
  <si>
    <t>TECHNICIEN DE LABO</t>
  </si>
  <si>
    <t>4F</t>
  </si>
  <si>
    <t>4G</t>
  </si>
  <si>
    <t>5H</t>
  </si>
  <si>
    <t>CADRE 1</t>
  </si>
  <si>
    <t>F.JOUR</t>
  </si>
  <si>
    <t>6I</t>
  </si>
  <si>
    <t>CADRE 2</t>
  </si>
  <si>
    <t>6J</t>
  </si>
  <si>
    <t>DOCTORANT</t>
  </si>
  <si>
    <t xml:space="preserve">Les colonnes (salaire brut, salaire net) ont été rajoutées pour que lors de l'embauche, vous puissiez donner aux candidats les éléments de rémunérations. </t>
  </si>
  <si>
    <t>Pour les Chercheurs assitants et les Doctorants, il est indiqué dans ces colonnes, les salaires perçus mensuellement précarité incluse</t>
  </si>
  <si>
    <r>
      <rPr>
        <b/>
        <sz val="11"/>
        <color theme="3" tint="0.39997558519241921"/>
        <rFont val="Calibri"/>
        <family val="2"/>
        <scheme val="minor"/>
      </rPr>
      <t>CHERCHEUR ASSITANT</t>
    </r>
    <r>
      <rPr>
        <b/>
        <sz val="11"/>
        <rFont val="Calibri"/>
        <family val="2"/>
        <scheme val="minor"/>
      </rPr>
      <t xml:space="preserve"> (post doc) 1er échelon</t>
    </r>
    <r>
      <rPr>
        <b/>
        <sz val="11"/>
        <color rgb="FFFF0000"/>
        <rFont val="Wingdings"/>
        <charset val="2"/>
      </rPr>
      <t>¬</t>
    </r>
  </si>
  <si>
    <r>
      <rPr>
        <b/>
        <sz val="11"/>
        <color theme="3" tint="0.39997558519241921"/>
        <rFont val="Calibri"/>
        <family val="2"/>
        <scheme val="minor"/>
      </rPr>
      <t>CHERCHEUR ASSITANT</t>
    </r>
    <r>
      <rPr>
        <b/>
        <sz val="11"/>
        <rFont val="Calibri"/>
        <family val="2"/>
        <scheme val="minor"/>
      </rPr>
      <t xml:space="preserve"> (post doc) 2ème échelon</t>
    </r>
    <r>
      <rPr>
        <b/>
        <sz val="11"/>
        <color rgb="FFFF0000"/>
        <rFont val="Wingdings"/>
        <charset val="2"/>
      </rPr>
      <t>¬</t>
    </r>
  </si>
  <si>
    <r>
      <rPr>
        <sz val="11"/>
        <color rgb="FFFF0000"/>
        <rFont val="Wingdings"/>
        <charset val="2"/>
      </rPr>
      <t>¬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</rPr>
      <t>Pour le 2e echelon des Chercheurs (veuillez me consulter car rémunération pour certains profils)</t>
    </r>
  </si>
  <si>
    <t>Direction des Ressources Humaines</t>
  </si>
  <si>
    <t>BUDGET demandé au titre de l'AAP</t>
  </si>
  <si>
    <r>
      <rPr>
        <b/>
        <sz val="7"/>
        <rFont val="Times New Roman"/>
        <family val="1"/>
      </rPr>
      <t xml:space="preserve"> </t>
    </r>
    <r>
      <rPr>
        <b/>
        <sz val="11"/>
        <rFont val="Arial"/>
        <family val="2"/>
      </rPr>
      <t>Coût vigilance : Modèle simplifié pour AAP GIRCI AURA</t>
    </r>
  </si>
  <si>
    <t xml:space="preserve">Statut </t>
  </si>
  <si>
    <t>ARC moniteur</t>
  </si>
  <si>
    <t xml:space="preserve">Nom du porteur paramédical/Maïeutique : </t>
  </si>
  <si>
    <r>
      <rPr>
        <b/>
        <sz val="12"/>
        <color theme="7" tint="-0.499984740745262"/>
        <rFont val="Arial"/>
        <family val="2"/>
      </rPr>
      <t xml:space="preserve">APPEL A PROJETS PARAMEDICAL/MAIEUTIQUE GIRCI AuRA 2025 </t>
    </r>
    <r>
      <rPr>
        <b/>
        <sz val="10"/>
        <color theme="7" tint="-0.499984740745262"/>
        <rFont val="Arial"/>
        <family val="2"/>
      </rPr>
      <t>-</t>
    </r>
    <r>
      <rPr>
        <b/>
        <sz val="10"/>
        <color indexed="11"/>
        <rFont val="Arial"/>
        <family val="2"/>
      </rPr>
      <t xml:space="preserve"> </t>
    </r>
    <r>
      <rPr>
        <b/>
        <sz val="10"/>
        <rFont val="Arial"/>
        <family val="2"/>
      </rPr>
      <t>Détail de la demande financière</t>
    </r>
  </si>
  <si>
    <t>COUTS MOYEN AUX HCL</t>
  </si>
  <si>
    <t xml:space="preserve">METHODE de calcul du CM 2024 sur la base du réalisé 2023 : </t>
  </si>
  <si>
    <t>PRIME GRAND AGE :</t>
  </si>
  <si>
    <r>
      <rPr>
        <sz val="11"/>
        <color rgb="FFFF0000"/>
        <rFont val="Calibri"/>
        <family val="2"/>
        <scheme val="minor"/>
      </rPr>
      <t>HORS</t>
    </r>
    <r>
      <rPr>
        <sz val="10"/>
        <rFont val="Arial"/>
      </rPr>
      <t xml:space="preserve"> : liste ci-jointe et notamment APE, PENSION D'INVALIDITE, INDEMNITE DEPART VOLONTAIRE, INDEMNITE EXCEPTIONNELLE MOBILITE, MAJ. COVID-19 des HS, PRIME GRAND ÂGE et S.F.T. ……</t>
    </r>
  </si>
  <si>
    <r>
      <t xml:space="preserve">+ </t>
    </r>
    <r>
      <rPr>
        <b/>
        <sz val="11"/>
        <color theme="1"/>
        <rFont val="Calibri"/>
        <family val="2"/>
        <scheme val="minor"/>
      </rPr>
      <t>2152.32€ pour les aides-soignants</t>
    </r>
  </si>
  <si>
    <r>
      <rPr>
        <sz val="11"/>
        <color theme="9"/>
        <rFont val="Calibri"/>
        <family val="2"/>
        <scheme val="minor"/>
      </rPr>
      <t>DONT</t>
    </r>
    <r>
      <rPr>
        <sz val="10"/>
        <rFont val="Arial"/>
      </rPr>
      <t xml:space="preserve"> : Prime de service pour le personnel TIT </t>
    </r>
  </si>
  <si>
    <t xml:space="preserve"> travaillant auprès des personnes </t>
  </si>
  <si>
    <r>
      <rPr>
        <sz val="11"/>
        <color theme="9"/>
        <rFont val="Calibri"/>
        <family val="2"/>
        <scheme val="minor"/>
      </rPr>
      <t>Correction 2023</t>
    </r>
    <r>
      <rPr>
        <sz val="10"/>
        <rFont val="Arial"/>
      </rPr>
      <t xml:space="preserve"> : intégration EAP de la revalorisation des 1.5% du point d'indice sur 6 mois DE + 5 POINTS IM au 01/01/2024</t>
    </r>
  </si>
  <si>
    <r>
      <t xml:space="preserve">âgées dans le </t>
    </r>
    <r>
      <rPr>
        <b/>
        <sz val="11"/>
        <color rgb="FFFF0000"/>
        <rFont val="Calibri"/>
        <family val="2"/>
        <scheme val="minor"/>
      </rPr>
      <t>PAM IVIE</t>
    </r>
    <r>
      <rPr>
        <b/>
        <sz val="11"/>
        <color theme="1"/>
        <rFont val="Calibri"/>
        <family val="2"/>
        <scheme val="minor"/>
      </rPr>
      <t xml:space="preserve"> </t>
    </r>
  </si>
  <si>
    <t>SAE</t>
  </si>
  <si>
    <t>Libellé SAE</t>
  </si>
  <si>
    <t>CODE CORPS</t>
  </si>
  <si>
    <t>LIBELLE CORPS</t>
  </si>
  <si>
    <t>Précision regroupement de grades</t>
  </si>
  <si>
    <t xml:space="preserve">STATUT </t>
  </si>
  <si>
    <t xml:space="preserve">COUT MOYEN DAN / crédits fléchés … </t>
  </si>
  <si>
    <t xml:space="preserve">1220 </t>
  </si>
  <si>
    <t>AUTRES PERSONNELS ADMINISTRATIFS</t>
  </si>
  <si>
    <t>ADMI</t>
  </si>
  <si>
    <t>Autres pers admin</t>
  </si>
  <si>
    <t>ACHETEUR CONTRACT.</t>
  </si>
  <si>
    <t>CDI</t>
  </si>
  <si>
    <t>ADAH</t>
  </si>
  <si>
    <t>ADJ.ADMINISTRATIF</t>
  </si>
  <si>
    <t>ADJOINT ADMINISTRATIF</t>
  </si>
  <si>
    <t>TIT</t>
  </si>
  <si>
    <t>ADCH</t>
  </si>
  <si>
    <t>ADJ.CADRE HOSPITA</t>
  </si>
  <si>
    <t>ADJOINT DES CADRES HOSP.</t>
  </si>
  <si>
    <t>ADJT ACHETEUR</t>
  </si>
  <si>
    <t xml:space="preserve">5130 </t>
  </si>
  <si>
    <t>PERSONNELS DES SERVICES OUVRIERS</t>
  </si>
  <si>
    <t>AGTA</t>
  </si>
  <si>
    <t>AGT MORT &amp; DESINF.</t>
  </si>
  <si>
    <t>AGT.MORT.DES.1C.CE</t>
  </si>
  <si>
    <t xml:space="preserve">2510 </t>
  </si>
  <si>
    <t>AIDES SOIGNANTS</t>
  </si>
  <si>
    <t>ASAP</t>
  </si>
  <si>
    <t>AS/AUX PUER CATB</t>
  </si>
  <si>
    <t xml:space="preserve">AIDE-SOIGNANT (pour métiers AS, AP) </t>
  </si>
  <si>
    <t xml:space="preserve">2210 </t>
  </si>
  <si>
    <t>INFIRMIERS DE OU AUTORISES</t>
  </si>
  <si>
    <t>AMPA</t>
  </si>
  <si>
    <t>AMPA gr 1</t>
  </si>
  <si>
    <t xml:space="preserve">3130 </t>
  </si>
  <si>
    <t>AUTRES PERSONNELS EDUCATIFS ET SOCIAUX</t>
  </si>
  <si>
    <t>ANIM</t>
  </si>
  <si>
    <t>ANIMATEUR</t>
  </si>
  <si>
    <t xml:space="preserve">2610 </t>
  </si>
  <si>
    <t>AGENTS DE SERVICE HOSPITALIER</t>
  </si>
  <si>
    <t>ASAH</t>
  </si>
  <si>
    <t>AID SOIG ASH QUAL</t>
  </si>
  <si>
    <t>AGENT SERVICE HOSP. QUALIFIE</t>
  </si>
  <si>
    <t>ASS COMMUNICATION</t>
  </si>
  <si>
    <t xml:space="preserve">1210 </t>
  </si>
  <si>
    <t>SECRETAIRES MEDICAUX</t>
  </si>
  <si>
    <t>ASMA</t>
  </si>
  <si>
    <t>ASSIST MEDICO-ADM</t>
  </si>
  <si>
    <t>ASSISTANT MEDICO-ADMINISTRATIF</t>
  </si>
  <si>
    <t xml:space="preserve">5110 </t>
  </si>
  <si>
    <t>INGENIEURS</t>
  </si>
  <si>
    <t>MEDI</t>
  </si>
  <si>
    <t xml:space="preserve">Autres pers soign </t>
  </si>
  <si>
    <t>ASSIST. RECH CLIN et PPAL et ARC MONITEUR</t>
  </si>
  <si>
    <t>ASSISTANT QUALITE</t>
  </si>
  <si>
    <t xml:space="preserve">3120 </t>
  </si>
  <si>
    <t>ASSISTANTS DE SERVICE SOCIAL</t>
  </si>
  <si>
    <t>ASSE</t>
  </si>
  <si>
    <t>ASSISTANT SOCIO-ED</t>
  </si>
  <si>
    <t>ASSISTANT SOCIO-EDUCATIF</t>
  </si>
  <si>
    <t xml:space="preserve">2620 </t>
  </si>
  <si>
    <t>AUTRES PERSONNELS DES SERVICES DE SOINS</t>
  </si>
  <si>
    <t>ASDB</t>
  </si>
  <si>
    <t>ASSI DENTAIRE CATB</t>
  </si>
  <si>
    <t>ASSISTANTE DENTAIRE CE</t>
  </si>
  <si>
    <t>ATT PRESSE (AAH)</t>
  </si>
  <si>
    <t>ATAH</t>
  </si>
  <si>
    <t>ATTACHE ADMIN HOSP</t>
  </si>
  <si>
    <t>ATTACHE ADMIN. HOSP.</t>
  </si>
  <si>
    <t xml:space="preserve">2480 </t>
  </si>
  <si>
    <t>AUTRES EMPLOIS DES SERVICES DE  REEDUCATION</t>
  </si>
  <si>
    <t>MEDT</t>
  </si>
  <si>
    <t xml:space="preserve">Autres pers mtech </t>
  </si>
  <si>
    <t>AUDIOMETRISTE</t>
  </si>
  <si>
    <t>Autres pers mtech</t>
  </si>
  <si>
    <t>AUDIOPROTHESISTE C</t>
  </si>
  <si>
    <t xml:space="preserve">3121 </t>
  </si>
  <si>
    <t>CADRES SOCIO-EDUCATIFS</t>
  </si>
  <si>
    <t>CASE</t>
  </si>
  <si>
    <t>CADRE SOCIO-EDUCAT</t>
  </si>
  <si>
    <t>CH GESTION CONT et CH GEST LOCATIVE</t>
  </si>
  <si>
    <t>CHARGE COMMUNIC.</t>
  </si>
  <si>
    <t xml:space="preserve">1110 </t>
  </si>
  <si>
    <t>PERSONNEL DE DIRECTION</t>
  </si>
  <si>
    <t>CHARGE(E) DE MISSION</t>
  </si>
  <si>
    <t>Autres pers soign</t>
  </si>
  <si>
    <t>CHARGE DE RECHERCHE SCIENTIFIQUE CONT.</t>
  </si>
  <si>
    <t>CHARGE(E) D'ETUDES CONTRACTUEL(LE)</t>
  </si>
  <si>
    <t>CDD</t>
  </si>
  <si>
    <t>CHEF DE PROJET REC</t>
  </si>
  <si>
    <t>5110</t>
  </si>
  <si>
    <t xml:space="preserve">Autres pers admin </t>
  </si>
  <si>
    <t>CHEF PRO G RISQUES</t>
  </si>
  <si>
    <t xml:space="preserve">5140 </t>
  </si>
  <si>
    <t>PERSONNELS DU PARC AUTOMOBILE</t>
  </si>
  <si>
    <t>CAMB</t>
  </si>
  <si>
    <t>CONDUCTEUR AMBUL.</t>
  </si>
  <si>
    <t>AMBULANCIER</t>
  </si>
  <si>
    <t>CONS COND TRAV</t>
  </si>
  <si>
    <t>SOCI</t>
  </si>
  <si>
    <t>Autres pers seduc</t>
  </si>
  <si>
    <t>CONS. CONJUGALE</t>
  </si>
  <si>
    <t>CONSEIL FORM CONT</t>
  </si>
  <si>
    <t>CONSEILLER QUALITE</t>
  </si>
  <si>
    <t>CONTRACT. GESTION</t>
  </si>
  <si>
    <t xml:space="preserve">4140 </t>
  </si>
  <si>
    <t>AUTRES PERSONNELS DES SERVICES DE RADIOLOGIE</t>
  </si>
  <si>
    <t>0MET</t>
  </si>
  <si>
    <t>COO.RADIOVIGILANCE</t>
  </si>
  <si>
    <t xml:space="preserve">2810 </t>
  </si>
  <si>
    <t>SAGES-FEMMES Y COMPRIS ECOLE ET ENCADREMENT</t>
  </si>
  <si>
    <t>SFHO</t>
  </si>
  <si>
    <t>SAGES FEMMES HOSPIT</t>
  </si>
  <si>
    <t>COORD. MAIEUTIQUE</t>
  </si>
  <si>
    <t xml:space="preserve">2130 </t>
  </si>
  <si>
    <t>PERSONNELS D' ENCADREMENT NON INFIRMIERS</t>
  </si>
  <si>
    <t>CSPA</t>
  </si>
  <si>
    <t>CADRES SANTE PARAM</t>
  </si>
  <si>
    <t>DIET CADRE PARAM</t>
  </si>
  <si>
    <t xml:space="preserve">2450 </t>
  </si>
  <si>
    <t>DIETETICIENS</t>
  </si>
  <si>
    <t>DIEA</t>
  </si>
  <si>
    <t>DIETETICIENS CAT A</t>
  </si>
  <si>
    <t xml:space="preserve">DIETETICIENS </t>
  </si>
  <si>
    <t>EDJF</t>
  </si>
  <si>
    <t>EDUCAT JEUNES ENF.</t>
  </si>
  <si>
    <t>ERGO CAD SUP PARAM</t>
  </si>
  <si>
    <t>ERGO CADRE PARAM</t>
  </si>
  <si>
    <t xml:space="preserve">2460 </t>
  </si>
  <si>
    <t>ERGOTHERAPEUTES</t>
  </si>
  <si>
    <t>ERGA</t>
  </si>
  <si>
    <t>ERGO CAT. A</t>
  </si>
  <si>
    <t>ERGOTHERAPEUTE</t>
  </si>
  <si>
    <t>GEST DE RISQUES</t>
  </si>
  <si>
    <t xml:space="preserve">2310 </t>
  </si>
  <si>
    <t>INFIRMIERS ANESTHESISTES DE</t>
  </si>
  <si>
    <t>IADE</t>
  </si>
  <si>
    <t xml:space="preserve">2120 </t>
  </si>
  <si>
    <t>PERSONNELS D' ENCADREMENT INFIRMIERS</t>
  </si>
  <si>
    <t>IADE CAD SUP PARAM</t>
  </si>
  <si>
    <t>IADE CADRE PARAM</t>
  </si>
  <si>
    <t xml:space="preserve">2320 </t>
  </si>
  <si>
    <t>INFIRMIERS DE BLOC OPERATOIRE</t>
  </si>
  <si>
    <t>ISGS</t>
  </si>
  <si>
    <t xml:space="preserve">INF SGS </t>
  </si>
  <si>
    <t>IBODE</t>
  </si>
  <si>
    <t>IBODE CAD SUP PARA</t>
  </si>
  <si>
    <t>IBODE CADRE PARAM</t>
  </si>
  <si>
    <t>INF SGS</t>
  </si>
  <si>
    <t xml:space="preserve">INFIRMIER SOINS GENERAUX </t>
  </si>
  <si>
    <t>INF CAD SUP PARAM</t>
  </si>
  <si>
    <t>INF CADRE PARAM</t>
  </si>
  <si>
    <t>STEC</t>
  </si>
  <si>
    <t xml:space="preserve">Autres pers techn </t>
  </si>
  <si>
    <t>ING.COND.OPER.I, II, III et IV</t>
  </si>
  <si>
    <t>INFG</t>
  </si>
  <si>
    <t>ING.HOSPITALIER</t>
  </si>
  <si>
    <t>ING.HOSPITALIER - CHEF</t>
  </si>
  <si>
    <t xml:space="preserve">ING.HOSPITALIER </t>
  </si>
  <si>
    <t>ING.HOSPITALIER  contr. niv. 1 et 2</t>
  </si>
  <si>
    <t>ING.HOSPITALIER - GENERAL</t>
  </si>
  <si>
    <t>ING.HOSPITALIER CONTR G1</t>
  </si>
  <si>
    <t>INGENIEUR RECHERCHE CONTRACTUEL(LE)</t>
  </si>
  <si>
    <t>JURISTE</t>
  </si>
  <si>
    <t>MAIT</t>
  </si>
  <si>
    <t>MAITRISE OUVRIERE</t>
  </si>
  <si>
    <t xml:space="preserve">413A </t>
  </si>
  <si>
    <t>MANIPULATEUR D' ELECTRORADIOLOGIE MEDICALE</t>
  </si>
  <si>
    <t>MANC</t>
  </si>
  <si>
    <t>MAN.ELEC CAD.SANTE</t>
  </si>
  <si>
    <t>MAN.ELEC CAD. SUP SANTE PARAMED</t>
  </si>
  <si>
    <t>MAN.ELEC CAD.SANTE PARAMED</t>
  </si>
  <si>
    <t xml:space="preserve">413B </t>
  </si>
  <si>
    <t>MANIPULATEUR D'ELECTRO-RADIOLOGIE</t>
  </si>
  <si>
    <t>MAEL</t>
  </si>
  <si>
    <t>MANIP.ELEC.MED</t>
  </si>
  <si>
    <t xml:space="preserve">2410 </t>
  </si>
  <si>
    <t>MASSEURS KINESITHERAPEUTES</t>
  </si>
  <si>
    <t>MAKI</t>
  </si>
  <si>
    <t>MASSEUR KINE</t>
  </si>
  <si>
    <t xml:space="preserve">4150 </t>
  </si>
  <si>
    <t>AUTRES PERSONNELS MEDICO-TECHNIQUES</t>
  </si>
  <si>
    <t>MEDA</t>
  </si>
  <si>
    <t>AUTRES PERS MTEC A</t>
  </si>
  <si>
    <t>MECANICIEN PROTHESISTE DENTAIRE CE</t>
  </si>
  <si>
    <t>MK CAD SUP PARAM</t>
  </si>
  <si>
    <t>MK CADRE PARAM</t>
  </si>
  <si>
    <t>MEDU</t>
  </si>
  <si>
    <t>MONITEUR EDUCATEUR</t>
  </si>
  <si>
    <t>ORTHOPH CAD PARAM</t>
  </si>
  <si>
    <t xml:space="preserve">2430 </t>
  </si>
  <si>
    <t>ORTHOPHONISTES</t>
  </si>
  <si>
    <t>OPHO</t>
  </si>
  <si>
    <t xml:space="preserve">2440 </t>
  </si>
  <si>
    <t>ORTHOPTISTES</t>
  </si>
  <si>
    <t>OTIS</t>
  </si>
  <si>
    <t>OUVR</t>
  </si>
  <si>
    <t xml:space="preserve">PERSONNEL OUVRIER </t>
  </si>
  <si>
    <t>AGENT D'ENTRETIEN QUALIFIE</t>
  </si>
  <si>
    <t xml:space="preserve">OUVRIER PRINCIPAL 2 et 1 CL </t>
  </si>
  <si>
    <t>PEDI CAD SUP PARAM</t>
  </si>
  <si>
    <t xml:space="preserve">2420 </t>
  </si>
  <si>
    <t>PEDICURES PODOLOGUES</t>
  </si>
  <si>
    <t>PPOD</t>
  </si>
  <si>
    <t>PEDICURES PODOLO</t>
  </si>
  <si>
    <t>PEDICURE-PODO. CN</t>
  </si>
  <si>
    <t>PERM</t>
  </si>
  <si>
    <t>PERM. AUX. REG MED</t>
  </si>
  <si>
    <t>PERM AUX REG MED 1</t>
  </si>
  <si>
    <t xml:space="preserve">4120 </t>
  </si>
  <si>
    <t>PREPARATEURS EN PHARMACIE</t>
  </si>
  <si>
    <t>PR PH CAD SANTE PARAM</t>
  </si>
  <si>
    <t>PR PH CAD SUP SANTE PARAM</t>
  </si>
  <si>
    <t>PPHA</t>
  </si>
  <si>
    <t>PREP PHARM HOSP A</t>
  </si>
  <si>
    <t>PREPARATEUR EN PHARMACIE HOSP.</t>
  </si>
  <si>
    <t xml:space="preserve">2710 </t>
  </si>
  <si>
    <t>PSYCHOLOGUES</t>
  </si>
  <si>
    <t>PSYC</t>
  </si>
  <si>
    <t>PSYCHOLOGUE</t>
  </si>
  <si>
    <t xml:space="preserve">2470 </t>
  </si>
  <si>
    <t>PSYCHOMOTRICIENS</t>
  </si>
  <si>
    <t>PMOT</t>
  </si>
  <si>
    <t>PSYCHOMOTRICIEN</t>
  </si>
  <si>
    <t xml:space="preserve">2340 </t>
  </si>
  <si>
    <t>PUERICULTRICES DE</t>
  </si>
  <si>
    <t>PUERICULTRICE</t>
  </si>
  <si>
    <t>PUER CAD SUP SANTE PARAM</t>
  </si>
  <si>
    <t>PUER CADRE SANTE PARAM</t>
  </si>
  <si>
    <t>RADIOPHYSICIEN</t>
  </si>
  <si>
    <t>RES FIN CONT GEST</t>
  </si>
  <si>
    <t>RESP GESTION LOCAT</t>
  </si>
  <si>
    <t>RESP. PROJETS(S)</t>
  </si>
  <si>
    <t>SAGE FEMME</t>
  </si>
  <si>
    <t xml:space="preserve">411A </t>
  </si>
  <si>
    <t>TECHNICIENS DE LABORATOIRE SURV-CHEF + SURV.</t>
  </si>
  <si>
    <t>T LAB CAD SUP PARA</t>
  </si>
  <si>
    <t>T LAB CADRE PARAM</t>
  </si>
  <si>
    <t>TECH RECH CLINIQUE</t>
  </si>
  <si>
    <t xml:space="preserve">511A </t>
  </si>
  <si>
    <t>PERSONNELS DES SERVICES TECHNIQUES HORS INGEN</t>
  </si>
  <si>
    <t>TTSH</t>
  </si>
  <si>
    <t>TECH/TECH SUP HOS</t>
  </si>
  <si>
    <t xml:space="preserve">411B </t>
  </si>
  <si>
    <t>TECHNICIENS DE LABORATOIRE</t>
  </si>
  <si>
    <t>TLAA</t>
  </si>
  <si>
    <t>TECH LABO CAT A</t>
  </si>
  <si>
    <t>TECHNICIEN DE LABORATOIRE</t>
  </si>
  <si>
    <t>COUT SALARIAL DES DIFFERENTS EMPLOIS APPLICABLE AU 1ER SEPTEMBRE 2024</t>
  </si>
  <si>
    <t>4E1</t>
  </si>
  <si>
    <t>ASSISTANT MEDICAL SPECIALISE</t>
  </si>
  <si>
    <t>DIETETICIEN</t>
  </si>
  <si>
    <t>ATTACHE DE RECHERCHE CLINIQUE</t>
  </si>
  <si>
    <t>4F1</t>
  </si>
  <si>
    <t>TECHNICIEN DE LABO CONFIRME / ASSISTANT INGENIEUR</t>
  </si>
  <si>
    <t>BIOSTATISTICIEN/ATTACHE DE RECHERCHE CLINIQUE SPECIALISE</t>
  </si>
  <si>
    <t>TECHNICIEN DE LABO SPECIALISE / INGENIEUR D'ETUDES</t>
  </si>
  <si>
    <t>COORDONNATEUR TECHNIQUE/ARC COORDINATEUR</t>
  </si>
  <si>
    <t>1693 H</t>
  </si>
  <si>
    <r>
      <rPr>
        <b/>
        <u/>
        <sz val="10"/>
        <color theme="3" tint="0.39997558519241921"/>
        <rFont val="Arial"/>
        <family val="2"/>
      </rPr>
      <t>INFO COMPLEMENTAIRE</t>
    </r>
    <r>
      <rPr>
        <b/>
        <sz val="10"/>
        <color theme="3" tint="0.39997558519241921"/>
        <rFont val="Arial"/>
        <family val="2"/>
      </rPr>
      <t xml:space="preserve"> :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Il y a une </t>
    </r>
    <r>
      <rPr>
        <sz val="10"/>
        <rFont val="Arial"/>
      </rPr>
      <t xml:space="preserve">mutuelle obligatoire pour </t>
    </r>
    <r>
      <rPr>
        <b/>
        <sz val="10"/>
        <rFont val="Arial"/>
        <family val="2"/>
      </rPr>
      <t>TOUS</t>
    </r>
    <r>
      <rPr>
        <sz val="10"/>
        <rFont val="Arial"/>
      </rPr>
      <t xml:space="preserve"> quelque soit la nature du contrat et le temps d'activité </t>
    </r>
    <r>
      <rPr>
        <b/>
        <sz val="11"/>
        <color theme="3" tint="0.39997558519241921"/>
        <rFont val="Calibri"/>
        <family val="2"/>
        <scheme val="minor"/>
      </rPr>
      <t xml:space="preserve">(COUT : 62 euros/mois)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</si>
</sst>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#,##0\ &quot;€&quot;;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_-* #,##0_-;\-* #,##0_-;_-* &quot;-&quot;??_-;_-@_-"/>
  </numFmts>
  <fonts count="5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1"/>
      <name val="Arial"/>
      <family val="2"/>
    </font>
    <font>
      <i/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8"/>
      <color indexed="81"/>
      <name val="Tahoma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0"/>
      <color theme="7" tint="-0.499984740745262"/>
      <name val="Arial"/>
      <family val="2"/>
    </font>
    <font>
      <b/>
      <sz val="12"/>
      <color theme="7" tint="-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sz val="11"/>
      <name val="Arial"/>
      <family val="2"/>
    </font>
    <font>
      <b/>
      <sz val="7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FF0000"/>
      <name val="Wingdings"/>
      <charset val="2"/>
    </font>
    <font>
      <b/>
      <sz val="9"/>
      <name val="Arial"/>
      <family val="2"/>
    </font>
    <font>
      <b/>
      <i/>
      <sz val="11"/>
      <color rgb="FFFF0000"/>
      <name val="Calibri"/>
      <family val="2"/>
      <scheme val="minor"/>
    </font>
    <font>
      <b/>
      <u/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sz val="11"/>
      <color theme="1"/>
      <name val="Calibri"/>
      <family val="2"/>
      <charset val="2"/>
    </font>
    <font>
      <sz val="11"/>
      <color rgb="FFFF0000"/>
      <name val="Wingdings"/>
      <charset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rgb="FFCC3399"/>
      <name val="Calibri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name val="Arial"/>
    </font>
    <font>
      <b/>
      <sz val="15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lightUp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4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5" fillId="0" borderId="25" applyNumberFormat="0" applyFill="0" applyAlignment="0" applyProtection="0"/>
    <xf numFmtId="0" fontId="1" fillId="17" borderId="0" applyNumberFormat="0" applyBorder="0" applyAlignment="0" applyProtection="0"/>
  </cellStyleXfs>
  <cellXfs count="135">
    <xf numFmtId="0" fontId="0" fillId="0" borderId="0" xfId="0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0" fillId="0" borderId="5" xfId="0" applyBorder="1" applyAlignment="1">
      <alignment horizontal="right"/>
    </xf>
    <xf numFmtId="0" fontId="0" fillId="0" borderId="5" xfId="0" applyBorder="1"/>
    <xf numFmtId="0" fontId="6" fillId="0" borderId="5" xfId="0" applyFont="1" applyBorder="1"/>
    <xf numFmtId="0" fontId="6" fillId="0" borderId="2" xfId="0" applyFont="1" applyBorder="1" applyAlignment="1">
      <alignment wrapText="1"/>
    </xf>
    <xf numFmtId="0" fontId="0" fillId="0" borderId="1" xfId="0" applyBorder="1" applyAlignment="1">
      <alignment wrapText="1"/>
    </xf>
    <xf numFmtId="0" fontId="11" fillId="0" borderId="1" xfId="0" applyFont="1" applyBorder="1"/>
    <xf numFmtId="0" fontId="0" fillId="0" borderId="7" xfId="0" applyBorder="1"/>
    <xf numFmtId="0" fontId="14" fillId="0" borderId="5" xfId="0" applyFont="1" applyBorder="1" applyAlignment="1">
      <alignment horizontal="right"/>
    </xf>
    <xf numFmtId="0" fontId="0" fillId="0" borderId="8" xfId="0" applyBorder="1"/>
    <xf numFmtId="0" fontId="6" fillId="0" borderId="8" xfId="0" applyFont="1" applyBorder="1"/>
    <xf numFmtId="0" fontId="0" fillId="0" borderId="9" xfId="0" applyBorder="1"/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4" fillId="0" borderId="2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2" xfId="0" applyFont="1" applyBorder="1"/>
    <xf numFmtId="0" fontId="18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4" fillId="0" borderId="1" xfId="0" applyFont="1" applyBorder="1" applyAlignment="1"/>
    <xf numFmtId="0" fontId="14" fillId="0" borderId="5" xfId="0" applyFont="1" applyBorder="1"/>
    <xf numFmtId="0" fontId="8" fillId="4" borderId="2" xfId="0" applyFont="1" applyFill="1" applyBorder="1"/>
    <xf numFmtId="0" fontId="8" fillId="4" borderId="5" xfId="0" applyFont="1" applyFill="1" applyBorder="1"/>
    <xf numFmtId="0" fontId="8" fillId="4" borderId="1" xfId="0" applyFont="1" applyFill="1" applyBorder="1"/>
    <xf numFmtId="0" fontId="8" fillId="4" borderId="3" xfId="0" applyFont="1" applyFill="1" applyBorder="1"/>
    <xf numFmtId="0" fontId="8" fillId="4" borderId="6" xfId="0" applyFont="1" applyFill="1" applyBorder="1"/>
    <xf numFmtId="0" fontId="8" fillId="4" borderId="4" xfId="0" applyFont="1" applyFill="1" applyBorder="1"/>
    <xf numFmtId="3" fontId="19" fillId="5" borderId="1" xfId="1" applyNumberFormat="1" applyFont="1" applyFill="1" applyBorder="1"/>
    <xf numFmtId="0" fontId="9" fillId="4" borderId="2" xfId="0" applyFont="1" applyFill="1" applyBorder="1"/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4" borderId="16" xfId="0" applyFont="1" applyFill="1" applyBorder="1"/>
    <xf numFmtId="164" fontId="9" fillId="4" borderId="17" xfId="0" applyNumberFormat="1" applyFont="1" applyFill="1" applyBorder="1"/>
    <xf numFmtId="164" fontId="9" fillId="6" borderId="17" xfId="0" applyNumberFormat="1" applyFont="1" applyFill="1" applyBorder="1"/>
    <xf numFmtId="0" fontId="4" fillId="0" borderId="5" xfId="0" applyFont="1" applyBorder="1"/>
    <xf numFmtId="0" fontId="4" fillId="0" borderId="1" xfId="0" applyFont="1" applyBorder="1"/>
    <xf numFmtId="0" fontId="12" fillId="0" borderId="1" xfId="0" applyFont="1" applyBorder="1" applyAlignment="1">
      <alignment horizontal="left" vertical="center" wrapText="1"/>
    </xf>
    <xf numFmtId="0" fontId="26" fillId="0" borderId="0" xfId="0" applyFont="1"/>
    <xf numFmtId="0" fontId="27" fillId="7" borderId="21" xfId="0" applyFont="1" applyFill="1" applyBorder="1" applyAlignment="1">
      <alignment horizontal="justify" vertical="center" wrapText="1"/>
    </xf>
    <xf numFmtId="0" fontId="27" fillId="8" borderId="21" xfId="0" applyFont="1" applyFill="1" applyBorder="1" applyAlignment="1">
      <alignment horizontal="justify" vertical="center" wrapText="1"/>
    </xf>
    <xf numFmtId="0" fontId="27" fillId="8" borderId="22" xfId="0" applyFont="1" applyFill="1" applyBorder="1" applyAlignment="1">
      <alignment horizontal="justify" vertical="center" wrapText="1"/>
    </xf>
    <xf numFmtId="0" fontId="27" fillId="7" borderId="22" xfId="0" applyFont="1" applyFill="1" applyBorder="1" applyAlignment="1">
      <alignment horizontal="justify" vertical="center" wrapText="1"/>
    </xf>
    <xf numFmtId="0" fontId="27" fillId="10" borderId="19" xfId="0" applyFont="1" applyFill="1" applyBorder="1" applyAlignment="1">
      <alignment horizontal="justify" vertical="center" wrapText="1"/>
    </xf>
    <xf numFmtId="0" fontId="27" fillId="10" borderId="20" xfId="0" applyFont="1" applyFill="1" applyBorder="1" applyAlignment="1">
      <alignment horizontal="justify" vertical="center" wrapText="1"/>
    </xf>
    <xf numFmtId="0" fontId="0" fillId="0" borderId="5" xfId="0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5" borderId="5" xfId="1" applyFont="1" applyFill="1" applyBorder="1" applyAlignment="1">
      <alignment horizontal="center" vertical="center" wrapText="1"/>
    </xf>
    <xf numFmtId="0" fontId="47" fillId="0" borderId="26" xfId="0" applyFont="1" applyBorder="1"/>
    <xf numFmtId="0" fontId="0" fillId="0" borderId="27" xfId="0" applyBorder="1"/>
    <xf numFmtId="165" fontId="48" fillId="0" borderId="28" xfId="6" applyNumberFormat="1" applyFont="1" applyBorder="1"/>
    <xf numFmtId="43" fontId="0" fillId="0" borderId="31" xfId="6" quotePrefix="1" applyFont="1" applyBorder="1"/>
    <xf numFmtId="0" fontId="0" fillId="0" borderId="29" xfId="0" applyBorder="1" applyAlignment="1">
      <alignment horizontal="left"/>
    </xf>
    <xf numFmtId="0" fontId="0" fillId="0" borderId="0" xfId="0" applyBorder="1" applyAlignment="1">
      <alignment horizontal="left"/>
    </xf>
    <xf numFmtId="43" fontId="0" fillId="0" borderId="31" xfId="6" applyFont="1" applyBorder="1"/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43" fontId="0" fillId="0" borderId="34" xfId="6" applyFont="1" applyBorder="1"/>
    <xf numFmtId="0" fontId="0" fillId="17" borderId="1" xfId="8" applyFont="1" applyBorder="1"/>
    <xf numFmtId="0" fontId="1" fillId="17" borderId="1" xfId="8" applyBorder="1"/>
    <xf numFmtId="0" fontId="0" fillId="17" borderId="1" xfId="8" applyFont="1" applyBorder="1" applyAlignment="1">
      <alignment horizontal="center" vertical="center" wrapText="1"/>
    </xf>
    <xf numFmtId="0" fontId="0" fillId="18" borderId="1" xfId="0" applyFill="1" applyBorder="1"/>
    <xf numFmtId="5" fontId="0" fillId="0" borderId="1" xfId="6" applyNumberFormat="1" applyFont="1" applyBorder="1"/>
    <xf numFmtId="0" fontId="51" fillId="0" borderId="1" xfId="0" applyFont="1" applyBorder="1"/>
    <xf numFmtId="0" fontId="0" fillId="0" borderId="1" xfId="0" quotePrefix="1" applyBorder="1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14" fillId="0" borderId="0" xfId="0" applyFont="1"/>
    <xf numFmtId="0" fontId="41" fillId="0" borderId="0" xfId="0" applyFont="1" applyAlignment="1">
      <alignment vertical="center"/>
    </xf>
    <xf numFmtId="1" fontId="29" fillId="0" borderId="0" xfId="0" applyNumberFormat="1" applyFont="1"/>
    <xf numFmtId="1" fontId="20" fillId="0" borderId="0" xfId="0" applyNumberFormat="1" applyFont="1" applyAlignment="1">
      <alignment horizontal="center" vertical="center"/>
    </xf>
    <xf numFmtId="0" fontId="30" fillId="11" borderId="1" xfId="0" applyFont="1" applyFill="1" applyBorder="1" applyAlignment="1">
      <alignment horizontal="center" vertical="center" wrapText="1"/>
    </xf>
    <xf numFmtId="1" fontId="30" fillId="11" borderId="1" xfId="0" applyNumberFormat="1" applyFont="1" applyFill="1" applyBorder="1" applyAlignment="1">
      <alignment horizontal="center" vertical="center" wrapText="1"/>
    </xf>
    <xf numFmtId="1" fontId="30" fillId="10" borderId="1" xfId="0" applyNumberFormat="1" applyFont="1" applyFill="1" applyBorder="1" applyAlignment="1">
      <alignment horizontal="center" vertical="center" wrapText="1"/>
    </xf>
    <xf numFmtId="0" fontId="30" fillId="12" borderId="1" xfId="0" applyFont="1" applyFill="1" applyBorder="1" applyAlignment="1">
      <alignment horizontal="center" vertical="center" wrapText="1"/>
    </xf>
    <xf numFmtId="0" fontId="31" fillId="0" borderId="1" xfId="0" applyFont="1" applyBorder="1"/>
    <xf numFmtId="0" fontId="30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2" fontId="0" fillId="13" borderId="1" xfId="0" applyNumberFormat="1" applyFont="1" applyFill="1" applyBorder="1"/>
    <xf numFmtId="1" fontId="0" fillId="13" borderId="1" xfId="0" applyNumberFormat="1" applyFont="1" applyFill="1" applyBorder="1"/>
    <xf numFmtId="2" fontId="30" fillId="0" borderId="1" xfId="0" applyNumberFormat="1" applyFont="1" applyBorder="1" applyAlignment="1">
      <alignment horizontal="center"/>
    </xf>
    <xf numFmtId="49" fontId="31" fillId="0" borderId="1" xfId="0" applyNumberFormat="1" applyFont="1" applyBorder="1" applyAlignment="1">
      <alignment horizontal="center" vertical="center"/>
    </xf>
    <xf numFmtId="2" fontId="0" fillId="14" borderId="1" xfId="0" applyNumberFormat="1" applyFont="1" applyFill="1" applyBorder="1"/>
    <xf numFmtId="1" fontId="0" fillId="14" borderId="1" xfId="0" applyNumberFormat="1" applyFont="1" applyFill="1" applyBorder="1"/>
    <xf numFmtId="0" fontId="30" fillId="0" borderId="1" xfId="0" applyFont="1" applyFill="1" applyBorder="1"/>
    <xf numFmtId="0" fontId="30" fillId="0" borderId="1" xfId="0" applyFont="1" applyFill="1" applyBorder="1" applyAlignment="1">
      <alignment horizontal="center"/>
    </xf>
    <xf numFmtId="0" fontId="0" fillId="15" borderId="1" xfId="0" applyFont="1" applyFill="1" applyBorder="1" applyAlignment="1">
      <alignment horizontal="center" vertical="center"/>
    </xf>
    <xf numFmtId="2" fontId="0" fillId="16" borderId="1" xfId="0" applyNumberFormat="1" applyFont="1" applyFill="1" applyBorder="1" applyAlignment="1"/>
    <xf numFmtId="1" fontId="0" fillId="16" borderId="1" xfId="0" applyNumberFormat="1" applyFont="1" applyFill="1" applyBorder="1"/>
    <xf numFmtId="0" fontId="31" fillId="0" borderId="1" xfId="0" applyFont="1" applyFill="1" applyBorder="1"/>
    <xf numFmtId="0" fontId="33" fillId="0" borderId="24" xfId="0" applyFont="1" applyFill="1" applyBorder="1"/>
    <xf numFmtId="0" fontId="0" fillId="0" borderId="24" xfId="0" applyFill="1" applyBorder="1" applyAlignment="1">
      <alignment horizontal="center" vertical="center"/>
    </xf>
    <xf numFmtId="1" fontId="0" fillId="0" borderId="24" xfId="0" applyNumberFormat="1" applyFill="1" applyBorder="1" applyAlignment="1">
      <alignment horizontal="center" vertical="center"/>
    </xf>
    <xf numFmtId="2" fontId="0" fillId="0" borderId="24" xfId="0" applyNumberFormat="1" applyFill="1" applyBorder="1" applyAlignment="1"/>
    <xf numFmtId="1" fontId="0" fillId="0" borderId="24" xfId="0" applyNumberFormat="1" applyFill="1" applyBorder="1" applyAlignment="1"/>
    <xf numFmtId="2" fontId="5" fillId="0" borderId="24" xfId="0" applyNumberFormat="1" applyFont="1" applyFill="1" applyBorder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0" fontId="37" fillId="0" borderId="0" xfId="0" applyFont="1"/>
    <xf numFmtId="0" fontId="40" fillId="0" borderId="0" xfId="0" applyFont="1"/>
    <xf numFmtId="0" fontId="0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20" fillId="5" borderId="18" xfId="1" applyFont="1" applyFill="1" applyBorder="1" applyAlignment="1">
      <alignment horizontal="center" vertical="center" wrapText="1"/>
    </xf>
    <xf numFmtId="0" fontId="20" fillId="5" borderId="15" xfId="1" applyFont="1" applyFill="1" applyBorder="1" applyAlignment="1">
      <alignment horizontal="center" vertical="center" wrapText="1"/>
    </xf>
    <xf numFmtId="0" fontId="20" fillId="5" borderId="5" xfId="1" applyFont="1" applyFill="1" applyBorder="1" applyAlignment="1">
      <alignment horizontal="center" vertical="center" wrapText="1"/>
    </xf>
    <xf numFmtId="0" fontId="20" fillId="9" borderId="23" xfId="0" applyFont="1" applyFill="1" applyBorder="1" applyAlignment="1">
      <alignment horizontal="center" vertical="center"/>
    </xf>
    <xf numFmtId="0" fontId="45" fillId="0" borderId="0" xfId="7" applyBorder="1" applyAlignment="1">
      <alignment horizont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9">
    <cellStyle name="20 % - Accent1" xfId="8" builtinId="30"/>
    <cellStyle name="Milliers" xfId="6" builtinId="3"/>
    <cellStyle name="Milliers 2" xfId="2" xr:uid="{00000000-0005-0000-0000-000000000000}"/>
    <cellStyle name="Monétaire 2" xfId="5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Normal 4" xfId="4" xr:uid="{00000000-0005-0000-0000-000005000000}"/>
    <cellStyle name="Titre 1" xfId="7" builtinId="1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2066925</xdr:colOff>
      <xdr:row>6</xdr:row>
      <xdr:rowOff>38101</xdr:rowOff>
    </xdr:to>
    <xdr:pic>
      <xdr:nvPicPr>
        <xdr:cNvPr id="2" name="Image 1" descr="T:\Communication\LOGO\Logo_CLB_CMJN.jpg">
          <a:extLst>
            <a:ext uri="{FF2B5EF4-FFF2-40B4-BE49-F238E27FC236}">
              <a16:creationId xmlns:a16="http://schemas.microsoft.com/office/drawing/2014/main" id="{BD5922B2-5F84-4F41-8588-7627519B39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6692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2066925</xdr:colOff>
      <xdr:row>6</xdr:row>
      <xdr:rowOff>28575</xdr:rowOff>
    </xdr:to>
    <xdr:pic>
      <xdr:nvPicPr>
        <xdr:cNvPr id="2" name="Image 1" descr="T:\Communication\LOGO\Logo_CLB_CMJN.jpg">
          <a:extLst>
            <a:ext uri="{FF2B5EF4-FFF2-40B4-BE49-F238E27FC236}">
              <a16:creationId xmlns:a16="http://schemas.microsoft.com/office/drawing/2014/main" id="{117CF19C-19C2-485D-A1DB-0ADE18C9BB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TOUS_SERVICES\IV_BUDGET_ETUDES\2-BUDGET\2-8%20COUT%20MOYEN\2023\CM%20Version%201%20-%20Acce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inancement de poste 2024"/>
      <sheetName val="Liste rubriques exclues "/>
      <sheetName val="Comparaison 2023-2024"/>
    </sheetNames>
    <sheetDataSet>
      <sheetData sheetId="0" refreshError="1">
        <row r="14">
          <cell r="R14">
            <v>59731.050130895484</v>
          </cell>
        </row>
        <row r="18">
          <cell r="R18">
            <v>48979.666254733595</v>
          </cell>
        </row>
        <row r="22">
          <cell r="R22">
            <v>58098.105845319093</v>
          </cell>
        </row>
        <row r="26">
          <cell r="R26">
            <v>82852.084177876488</v>
          </cell>
        </row>
        <row r="27">
          <cell r="R27">
            <v>57617.304320307572</v>
          </cell>
        </row>
        <row r="34">
          <cell r="R34">
            <v>96913.471569720772</v>
          </cell>
        </row>
        <row r="37">
          <cell r="R37">
            <v>106881.56070312491</v>
          </cell>
        </row>
        <row r="38">
          <cell r="R38">
            <v>90767.652450328271</v>
          </cell>
        </row>
        <row r="39">
          <cell r="R39">
            <v>107251.1788975322</v>
          </cell>
        </row>
        <row r="42">
          <cell r="R42">
            <v>81652.028694256704</v>
          </cell>
        </row>
        <row r="43">
          <cell r="R43">
            <v>99565.314680217576</v>
          </cell>
        </row>
        <row r="44">
          <cell r="R44">
            <v>88005.483470253326</v>
          </cell>
        </row>
        <row r="47">
          <cell r="R47">
            <v>100284.24840912313</v>
          </cell>
        </row>
        <row r="48">
          <cell r="R48">
            <v>74419.614625688293</v>
          </cell>
        </row>
        <row r="49">
          <cell r="R49">
            <v>66266.686225032201</v>
          </cell>
        </row>
        <row r="50">
          <cell r="R50">
            <v>103604.7302250322</v>
          </cell>
        </row>
        <row r="51">
          <cell r="R51">
            <v>79501.676756397457</v>
          </cell>
        </row>
        <row r="52">
          <cell r="R52">
            <v>79005.483600032196</v>
          </cell>
        </row>
        <row r="53">
          <cell r="R53">
            <v>64461.970802734933</v>
          </cell>
        </row>
        <row r="54">
          <cell r="R54">
            <v>78658.96185003221</v>
          </cell>
        </row>
        <row r="55">
          <cell r="R55">
            <v>69226.1200504218</v>
          </cell>
        </row>
        <row r="60">
          <cell r="R60">
            <v>66991.666964745527</v>
          </cell>
        </row>
        <row r="64">
          <cell r="R64">
            <v>90114.726580447445</v>
          </cell>
        </row>
        <row r="68">
          <cell r="R68">
            <v>86118.984016536371</v>
          </cell>
        </row>
        <row r="73">
          <cell r="R73">
            <v>73790.537826528933</v>
          </cell>
        </row>
        <row r="78">
          <cell r="R78">
            <v>68145.732970693964</v>
          </cell>
        </row>
        <row r="81">
          <cell r="R81">
            <v>64352.087891575691</v>
          </cell>
        </row>
        <row r="84">
          <cell r="R84">
            <v>62203.632239817096</v>
          </cell>
        </row>
        <row r="88">
          <cell r="R88">
            <v>59438.491401184227</v>
          </cell>
        </row>
        <row r="91">
          <cell r="R91">
            <v>64290.996734267814</v>
          </cell>
        </row>
        <row r="94">
          <cell r="R94">
            <v>63934.818760020367</v>
          </cell>
        </row>
        <row r="100">
          <cell r="R100">
            <v>57294.283666221541</v>
          </cell>
        </row>
        <row r="103">
          <cell r="R103">
            <v>49377.908206092827</v>
          </cell>
        </row>
        <row r="106">
          <cell r="R106">
            <v>54290.373272445955</v>
          </cell>
        </row>
        <row r="109">
          <cell r="R109">
            <v>68966.797514386155</v>
          </cell>
        </row>
        <row r="110">
          <cell r="R110">
            <v>109735.17323168741</v>
          </cell>
        </row>
        <row r="113">
          <cell r="R113">
            <v>82726.414277573058</v>
          </cell>
        </row>
        <row r="118">
          <cell r="R118">
            <v>62965.311514883426</v>
          </cell>
        </row>
        <row r="122">
          <cell r="R122">
            <v>82033.962195666303</v>
          </cell>
        </row>
        <row r="126">
          <cell r="R126">
            <v>53061.338466983769</v>
          </cell>
        </row>
        <row r="129">
          <cell r="R129">
            <v>62978.220213127424</v>
          </cell>
        </row>
        <row r="132">
          <cell r="R132">
            <v>55333.74318383108</v>
          </cell>
        </row>
        <row r="133">
          <cell r="R133">
            <v>81706.592347700192</v>
          </cell>
        </row>
        <row r="134">
          <cell r="R134">
            <v>104707.16118503224</v>
          </cell>
        </row>
        <row r="139">
          <cell r="R139">
            <v>60997.760053748199</v>
          </cell>
        </row>
        <row r="140">
          <cell r="R140">
            <v>72728.14967943629</v>
          </cell>
        </row>
        <row r="141">
          <cell r="R141">
            <v>158357.07322503216</v>
          </cell>
        </row>
        <row r="144">
          <cell r="R144">
            <v>91081.797039437151</v>
          </cell>
        </row>
        <row r="147">
          <cell r="R147">
            <v>123062.01211295565</v>
          </cell>
        </row>
        <row r="150">
          <cell r="R150">
            <v>56736.548417632504</v>
          </cell>
        </row>
        <row r="151">
          <cell r="R151">
            <v>47385.717548138688</v>
          </cell>
        </row>
        <row r="152">
          <cell r="R152">
            <v>55430.522960143026</v>
          </cell>
        </row>
        <row r="155">
          <cell r="R155">
            <v>50991.981891018178</v>
          </cell>
        </row>
        <row r="160">
          <cell r="R160">
            <v>53391.200916676615</v>
          </cell>
        </row>
        <row r="161">
          <cell r="R161">
            <v>95983.240477081461</v>
          </cell>
        </row>
        <row r="162">
          <cell r="R162">
            <v>81067.572081709746</v>
          </cell>
        </row>
        <row r="167">
          <cell r="R167">
            <v>63841.592545994521</v>
          </cell>
        </row>
        <row r="170">
          <cell r="R170">
            <v>84923.49615321614</v>
          </cell>
        </row>
        <row r="171">
          <cell r="R171">
            <v>103265.78015508092</v>
          </cell>
        </row>
        <row r="176">
          <cell r="R176">
            <v>68028.325413510844</v>
          </cell>
        </row>
        <row r="180">
          <cell r="R180">
            <v>66274.137043756855</v>
          </cell>
        </row>
        <row r="183">
          <cell r="R183">
            <v>74003.737470993336</v>
          </cell>
        </row>
        <row r="188">
          <cell r="R188">
            <v>99699.85742192324</v>
          </cell>
        </row>
        <row r="189">
          <cell r="R189">
            <v>52212.43466133847</v>
          </cell>
        </row>
        <row r="192">
          <cell r="R192">
            <v>60842.342868885651</v>
          </cell>
        </row>
        <row r="193">
          <cell r="R193">
            <v>61087.194804397477</v>
          </cell>
        </row>
        <row r="194">
          <cell r="R194">
            <v>58432.322121231526</v>
          </cell>
        </row>
        <row r="195">
          <cell r="R195">
            <v>50083.090144161128</v>
          </cell>
        </row>
        <row r="198">
          <cell r="R198">
            <v>43007.864419782403</v>
          </cell>
        </row>
        <row r="199">
          <cell r="R199">
            <v>72674.990190577882</v>
          </cell>
        </row>
        <row r="200">
          <cell r="R200">
            <v>59084.340357063513</v>
          </cell>
        </row>
        <row r="203">
          <cell r="R203">
            <v>67143.894336219761</v>
          </cell>
        </row>
        <row r="204">
          <cell r="R204">
            <v>71505.407881496794</v>
          </cell>
        </row>
        <row r="206">
          <cell r="R206">
            <v>79700.864161338483</v>
          </cell>
        </row>
        <row r="207">
          <cell r="R207">
            <v>76643.762243704332</v>
          </cell>
        </row>
        <row r="208">
          <cell r="R208">
            <v>88848.661161338445</v>
          </cell>
        </row>
        <row r="209">
          <cell r="R209">
            <v>89644.542911338445</v>
          </cell>
        </row>
        <row r="212">
          <cell r="R212">
            <v>63084.712161338473</v>
          </cell>
        </row>
        <row r="218">
          <cell r="R218">
            <v>55072.250113145703</v>
          </cell>
        </row>
        <row r="219">
          <cell r="R219">
            <v>49402.393657832778</v>
          </cell>
        </row>
        <row r="224">
          <cell r="R224">
            <v>41116.968480019779</v>
          </cell>
        </row>
        <row r="225">
          <cell r="R225">
            <v>167620.92054918892</v>
          </cell>
        </row>
        <row r="226">
          <cell r="R226">
            <v>104561.86852022885</v>
          </cell>
        </row>
        <row r="232">
          <cell r="R232">
            <v>62000.784020975327</v>
          </cell>
        </row>
        <row r="233">
          <cell r="R233">
            <v>62281.03016133848</v>
          </cell>
        </row>
        <row r="237">
          <cell r="R237">
            <v>98315.458823953755</v>
          </cell>
        </row>
        <row r="238">
          <cell r="R238">
            <v>119290.70127800513</v>
          </cell>
        </row>
        <row r="243">
          <cell r="R243">
            <v>105503.8433513577</v>
          </cell>
        </row>
        <row r="244">
          <cell r="R244">
            <v>70947.756531338455</v>
          </cell>
        </row>
        <row r="247">
          <cell r="R247">
            <v>98359.856012689386</v>
          </cell>
        </row>
        <row r="249">
          <cell r="R249">
            <v>61669.146161338474</v>
          </cell>
        </row>
        <row r="250">
          <cell r="R250">
            <v>105217.92244965013</v>
          </cell>
        </row>
        <row r="251">
          <cell r="R251">
            <v>58185.790554195592</v>
          </cell>
        </row>
        <row r="330">
          <cell r="R330">
            <v>54692.877789822858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F258"/>
  <sheetViews>
    <sheetView tabSelected="1" view="pageBreakPreview" zoomScaleNormal="80" zoomScaleSheetLayoutView="100" workbookViewId="0">
      <pane ySplit="4" topLeftCell="A5" activePane="bottomLeft" state="frozenSplit"/>
      <selection pane="bottomLeft" activeCell="B2" sqref="B2:D2"/>
    </sheetView>
  </sheetViews>
  <sheetFormatPr baseColWidth="10" defaultRowHeight="12.75"/>
  <cols>
    <col min="1" max="1" width="33.28515625" style="2" customWidth="1"/>
    <col min="2" max="2" width="21.7109375" style="2" customWidth="1"/>
    <col min="3" max="3" width="17.140625" style="2" customWidth="1"/>
    <col min="4" max="4" width="22.140625" style="2" customWidth="1"/>
    <col min="5" max="5" width="16.5703125" style="2" customWidth="1"/>
    <col min="6" max="6" width="21.42578125" style="2" customWidth="1"/>
  </cols>
  <sheetData>
    <row r="1" spans="1:6" ht="41.25" customHeight="1">
      <c r="A1" s="114" t="s">
        <v>112</v>
      </c>
      <c r="B1" s="115"/>
      <c r="C1" s="115"/>
      <c r="D1" s="115"/>
      <c r="E1" s="115"/>
      <c r="F1" s="115"/>
    </row>
    <row r="2" spans="1:6" s="1" customFormat="1" ht="25.5" customHeight="1">
      <c r="A2" s="45" t="s">
        <v>69</v>
      </c>
      <c r="B2" s="118"/>
      <c r="C2" s="119"/>
      <c r="D2" s="120"/>
      <c r="E2" s="39" t="s">
        <v>37</v>
      </c>
      <c r="F2" s="53"/>
    </row>
    <row r="3" spans="1:6" s="1" customFormat="1" ht="25.5" customHeight="1">
      <c r="A3" s="25" t="s">
        <v>111</v>
      </c>
      <c r="B3" s="118"/>
      <c r="C3" s="120"/>
      <c r="D3" s="25" t="s">
        <v>8</v>
      </c>
      <c r="E3" s="122"/>
      <c r="F3" s="121"/>
    </row>
    <row r="4" spans="1:6" ht="38.25">
      <c r="A4" s="36" t="s">
        <v>0</v>
      </c>
      <c r="B4" s="36" t="s">
        <v>5</v>
      </c>
      <c r="C4" s="37" t="s">
        <v>10</v>
      </c>
      <c r="D4" s="37" t="s">
        <v>13</v>
      </c>
      <c r="E4" s="37" t="s">
        <v>36</v>
      </c>
      <c r="F4" s="38" t="s">
        <v>107</v>
      </c>
    </row>
    <row r="5" spans="1:6" ht="29.25" customHeight="1">
      <c r="A5" s="125" t="s">
        <v>33</v>
      </c>
      <c r="B5" s="126"/>
      <c r="C5" s="126"/>
      <c r="D5" s="126"/>
      <c r="E5" s="126"/>
      <c r="F5" s="126"/>
    </row>
    <row r="6" spans="1:6">
      <c r="A6" s="19" t="s">
        <v>6</v>
      </c>
      <c r="E6" s="12"/>
      <c r="F6" s="12"/>
    </row>
    <row r="7" spans="1:6">
      <c r="A7" s="26" t="s">
        <v>34</v>
      </c>
      <c r="B7" s="27" t="s">
        <v>35</v>
      </c>
      <c r="E7" s="12">
        <f>C7*D7</f>
        <v>0</v>
      </c>
      <c r="F7" s="12"/>
    </row>
    <row r="8" spans="1:6">
      <c r="A8" s="17"/>
      <c r="B8" s="5"/>
      <c r="E8" s="12">
        <f t="shared" ref="E8:E11" si="0">C8*D8</f>
        <v>0</v>
      </c>
      <c r="F8" s="12"/>
    </row>
    <row r="9" spans="1:6">
      <c r="A9" s="19" t="s">
        <v>1</v>
      </c>
      <c r="E9" s="12">
        <f t="shared" si="0"/>
        <v>0</v>
      </c>
      <c r="F9" s="12"/>
    </row>
    <row r="10" spans="1:6">
      <c r="A10" s="11" t="s">
        <v>23</v>
      </c>
      <c r="B10" s="4" t="s">
        <v>49</v>
      </c>
      <c r="C10" s="18"/>
      <c r="D10" s="18"/>
      <c r="E10" s="12">
        <f t="shared" si="0"/>
        <v>0</v>
      </c>
      <c r="F10" s="12"/>
    </row>
    <row r="11" spans="1:6">
      <c r="A11" s="17"/>
      <c r="B11" s="5"/>
      <c r="E11" s="12">
        <f t="shared" si="0"/>
        <v>0</v>
      </c>
      <c r="F11" s="12"/>
    </row>
    <row r="12" spans="1:6" s="1" customFormat="1" ht="13.5" thickBot="1">
      <c r="A12" s="31" t="s">
        <v>2</v>
      </c>
      <c r="B12" s="32"/>
      <c r="C12" s="30"/>
      <c r="D12" s="30"/>
      <c r="E12" s="33">
        <f>SUM(E6:E11)</f>
        <v>0</v>
      </c>
      <c r="F12" s="33">
        <f>SUM(F6:F11)</f>
        <v>0</v>
      </c>
    </row>
    <row r="13" spans="1:6" ht="17.25" customHeight="1">
      <c r="A13" s="116" t="s">
        <v>9</v>
      </c>
      <c r="B13" s="117"/>
      <c r="C13" s="117"/>
      <c r="D13" s="117"/>
      <c r="E13" s="117"/>
      <c r="F13" s="117"/>
    </row>
    <row r="14" spans="1:6" ht="63.75">
      <c r="A14" s="7" t="s">
        <v>20</v>
      </c>
      <c r="B14" s="43"/>
      <c r="C14" s="44"/>
      <c r="D14" s="3"/>
      <c r="E14" s="13">
        <f t="shared" ref="E14:E19" si="1">C14*D14</f>
        <v>0</v>
      </c>
      <c r="F14" s="13"/>
    </row>
    <row r="15" spans="1:6" ht="25.5">
      <c r="A15" s="7" t="s">
        <v>12</v>
      </c>
      <c r="B15" s="6"/>
      <c r="C15" s="3"/>
      <c r="D15" s="3"/>
      <c r="E15" s="13">
        <f t="shared" si="1"/>
        <v>0</v>
      </c>
      <c r="F15" s="13"/>
    </row>
    <row r="16" spans="1:6" ht="25.5">
      <c r="A16" s="21" t="s">
        <v>60</v>
      </c>
      <c r="B16" s="6"/>
      <c r="C16" s="3"/>
      <c r="D16" s="3"/>
      <c r="E16" s="13">
        <f t="shared" si="1"/>
        <v>0</v>
      </c>
      <c r="F16" s="13"/>
    </row>
    <row r="17" spans="1:6" ht="25.5">
      <c r="A17" s="21" t="s">
        <v>27</v>
      </c>
      <c r="B17" s="6"/>
      <c r="C17" s="3"/>
      <c r="D17" s="3"/>
      <c r="E17" s="13">
        <f t="shared" si="1"/>
        <v>0</v>
      </c>
      <c r="F17" s="13"/>
    </row>
    <row r="18" spans="1:6" ht="25.5">
      <c r="A18" s="7" t="s">
        <v>21</v>
      </c>
      <c r="C18" s="8"/>
      <c r="D18" s="8"/>
      <c r="E18" s="13">
        <f t="shared" si="1"/>
        <v>0</v>
      </c>
      <c r="F18" s="13"/>
    </row>
    <row r="19" spans="1:6">
      <c r="A19" s="9" t="s">
        <v>7</v>
      </c>
      <c r="B19" s="3"/>
      <c r="C19" s="3"/>
      <c r="D19" s="3"/>
      <c r="E19" s="13">
        <f t="shared" si="1"/>
        <v>0</v>
      </c>
      <c r="F19" s="13"/>
    </row>
    <row r="20" spans="1:6" s="1" customFormat="1" ht="13.5" thickBot="1">
      <c r="A20" s="28" t="s">
        <v>3</v>
      </c>
      <c r="B20" s="29"/>
      <c r="C20" s="29"/>
      <c r="D20" s="29"/>
      <c r="E20" s="30">
        <f>SUM(E14:E19)</f>
        <v>0</v>
      </c>
      <c r="F20" s="30">
        <f>SUM(F14:F19)</f>
        <v>0</v>
      </c>
    </row>
    <row r="21" spans="1:6" ht="18.75" customHeight="1">
      <c r="A21" s="116" t="s">
        <v>11</v>
      </c>
      <c r="B21" s="117"/>
      <c r="C21" s="117"/>
      <c r="D21" s="117"/>
      <c r="E21" s="117"/>
      <c r="F21" s="117"/>
    </row>
    <row r="22" spans="1:6" ht="38.25">
      <c r="A22" s="7" t="s">
        <v>17</v>
      </c>
      <c r="B22" s="5"/>
      <c r="E22" s="12">
        <f>C22*D22</f>
        <v>0</v>
      </c>
      <c r="F22" s="12"/>
    </row>
    <row r="23" spans="1:6" ht="38.25">
      <c r="A23" s="21" t="s">
        <v>19</v>
      </c>
      <c r="B23" s="5"/>
      <c r="E23" s="12">
        <f t="shared" ref="E23:E30" si="2">C23*D23</f>
        <v>0</v>
      </c>
      <c r="F23" s="12"/>
    </row>
    <row r="24" spans="1:6" ht="25.5">
      <c r="A24" s="7" t="s">
        <v>16</v>
      </c>
      <c r="B24" s="5"/>
      <c r="E24" s="12">
        <f t="shared" si="2"/>
        <v>0</v>
      </c>
      <c r="F24" s="12"/>
    </row>
    <row r="25" spans="1:6" ht="25.5">
      <c r="A25" s="7" t="s">
        <v>15</v>
      </c>
      <c r="B25" s="5"/>
      <c r="E25" s="12">
        <f t="shared" si="2"/>
        <v>0</v>
      </c>
      <c r="F25" s="12"/>
    </row>
    <row r="26" spans="1:6" ht="28.5" customHeight="1">
      <c r="A26" s="21" t="s">
        <v>18</v>
      </c>
      <c r="B26" s="5"/>
      <c r="E26" s="12">
        <f t="shared" si="2"/>
        <v>0</v>
      </c>
      <c r="F26" s="12"/>
    </row>
    <row r="27" spans="1:6" ht="25.5">
      <c r="A27" s="7" t="s">
        <v>14</v>
      </c>
      <c r="B27" s="5"/>
      <c r="E27" s="12">
        <f t="shared" si="2"/>
        <v>0</v>
      </c>
      <c r="F27" s="12"/>
    </row>
    <row r="28" spans="1:6" ht="38.25">
      <c r="A28" s="7" t="s">
        <v>22</v>
      </c>
      <c r="B28" s="5"/>
      <c r="E28" s="12">
        <f t="shared" si="2"/>
        <v>0</v>
      </c>
      <c r="F28" s="12"/>
    </row>
    <row r="29" spans="1:6">
      <c r="A29" s="21" t="s">
        <v>45</v>
      </c>
      <c r="B29" s="10"/>
      <c r="E29" s="12">
        <f t="shared" si="2"/>
        <v>0</v>
      </c>
      <c r="F29" s="14"/>
    </row>
    <row r="30" spans="1:6" ht="38.25">
      <c r="A30" s="21" t="s">
        <v>53</v>
      </c>
      <c r="B30" s="10"/>
      <c r="E30" s="12">
        <f t="shared" si="2"/>
        <v>0</v>
      </c>
      <c r="F30" s="14"/>
    </row>
    <row r="31" spans="1:6" s="1" customFormat="1" ht="13.5" thickBot="1">
      <c r="A31" s="31" t="s">
        <v>4</v>
      </c>
      <c r="B31" s="33"/>
      <c r="C31" s="32"/>
      <c r="D31" s="32"/>
      <c r="E31" s="33">
        <f>SUM(E22:E30)</f>
        <v>0</v>
      </c>
      <c r="F31" s="33">
        <f>SUM(F22:F30)</f>
        <v>0</v>
      </c>
    </row>
    <row r="32" spans="1:6">
      <c r="A32" s="116" t="s">
        <v>39</v>
      </c>
      <c r="B32" s="117"/>
      <c r="C32" s="117"/>
      <c r="D32" s="117"/>
      <c r="E32" s="117"/>
      <c r="F32" s="117"/>
    </row>
    <row r="33" spans="1:6">
      <c r="A33" s="20" t="s">
        <v>110</v>
      </c>
      <c r="B33" s="5"/>
      <c r="C33" s="5"/>
      <c r="D33" s="5"/>
      <c r="E33" s="5">
        <f>C33*D33</f>
        <v>0</v>
      </c>
      <c r="F33" s="5"/>
    </row>
    <row r="34" spans="1:6">
      <c r="A34" s="21" t="s">
        <v>40</v>
      </c>
      <c r="B34" s="5"/>
      <c r="E34" s="5">
        <f t="shared" ref="E34:E35" si="3">C34*D34</f>
        <v>0</v>
      </c>
      <c r="F34" s="5"/>
    </row>
    <row r="35" spans="1:6">
      <c r="A35" s="21" t="s">
        <v>41</v>
      </c>
      <c r="B35" s="5"/>
      <c r="E35" s="5">
        <f t="shared" si="3"/>
        <v>0</v>
      </c>
      <c r="F35" s="5"/>
    </row>
    <row r="36" spans="1:6" ht="13.5" thickBot="1">
      <c r="A36" s="31" t="s">
        <v>42</v>
      </c>
      <c r="B36" s="33"/>
      <c r="C36" s="32"/>
      <c r="D36" s="32"/>
      <c r="E36" s="33">
        <f>SUM(E33:E35)</f>
        <v>0</v>
      </c>
      <c r="F36" s="33">
        <f>SUM(F33:F35)</f>
        <v>0</v>
      </c>
    </row>
    <row r="37" spans="1:6">
      <c r="A37" s="116" t="s">
        <v>46</v>
      </c>
      <c r="B37" s="117"/>
      <c r="C37" s="117"/>
      <c r="D37" s="117"/>
      <c r="E37" s="117"/>
      <c r="F37" s="117"/>
    </row>
    <row r="38" spans="1:6">
      <c r="A38" s="20" t="s">
        <v>47</v>
      </c>
      <c r="B38" s="5"/>
      <c r="C38" s="5"/>
      <c r="D38" s="5"/>
      <c r="E38" s="5"/>
      <c r="F38" s="5"/>
    </row>
    <row r="39" spans="1:6" ht="13.5" thickBot="1">
      <c r="A39" s="31" t="s">
        <v>42</v>
      </c>
      <c r="B39" s="33"/>
      <c r="C39" s="32"/>
      <c r="D39" s="32"/>
      <c r="E39" s="33">
        <f>SUM(E38:E38)</f>
        <v>0</v>
      </c>
      <c r="F39" s="33">
        <f>F38</f>
        <v>0</v>
      </c>
    </row>
    <row r="40" spans="1:6" s="1" customFormat="1" ht="24" customHeight="1">
      <c r="A40" s="35" t="s">
        <v>48</v>
      </c>
      <c r="B40" s="40"/>
      <c r="C40" s="40"/>
      <c r="D40" s="40"/>
      <c r="E40" s="41">
        <f>E12+E20+E31+E36+E39</f>
        <v>0</v>
      </c>
      <c r="F40" s="42">
        <f>F12+F20+F31+F36+F39</f>
        <v>0</v>
      </c>
    </row>
    <row r="41" spans="1:6" ht="23.25" customHeight="1">
      <c r="A41" s="127" t="s">
        <v>31</v>
      </c>
      <c r="B41" s="128"/>
      <c r="C41" s="128"/>
      <c r="D41" s="128"/>
      <c r="E41" s="128"/>
      <c r="F41" s="129"/>
    </row>
    <row r="42" spans="1:6" ht="29.25" customHeight="1">
      <c r="A42" s="55" t="s">
        <v>32</v>
      </c>
      <c r="B42" s="56"/>
      <c r="C42" s="118" t="s">
        <v>51</v>
      </c>
      <c r="D42" s="121"/>
      <c r="E42" s="54" t="s">
        <v>52</v>
      </c>
      <c r="F42" s="57" t="s">
        <v>109</v>
      </c>
    </row>
    <row r="43" spans="1:6" ht="15">
      <c r="B43" s="23"/>
      <c r="C43" s="123"/>
      <c r="D43" s="124"/>
      <c r="E43" s="24"/>
      <c r="F43" s="34" t="s">
        <v>28</v>
      </c>
    </row>
    <row r="44" spans="1:6" ht="15">
      <c r="B44" s="23"/>
      <c r="C44" s="123"/>
      <c r="D44" s="124"/>
      <c r="E44" s="24"/>
      <c r="F44" s="34" t="s">
        <v>29</v>
      </c>
    </row>
    <row r="45" spans="1:6" ht="15.75" customHeight="1">
      <c r="B45" s="23"/>
      <c r="C45" s="123"/>
      <c r="D45" s="124"/>
      <c r="E45" s="24"/>
      <c r="F45" s="34" t="s">
        <v>30</v>
      </c>
    </row>
    <row r="46" spans="1:6">
      <c r="A46"/>
      <c r="B46"/>
      <c r="C46"/>
      <c r="D46"/>
      <c r="E46"/>
      <c r="F46"/>
    </row>
    <row r="47" spans="1:6">
      <c r="A47"/>
      <c r="B47"/>
      <c r="C47"/>
      <c r="D47"/>
      <c r="E47"/>
      <c r="F47"/>
    </row>
    <row r="48" spans="1:6">
      <c r="A48"/>
      <c r="B48"/>
      <c r="C48"/>
      <c r="D48"/>
      <c r="E48"/>
      <c r="F48"/>
    </row>
    <row r="49" spans="1:6">
      <c r="A49"/>
      <c r="B49"/>
      <c r="C49"/>
      <c r="D49"/>
      <c r="E49"/>
      <c r="F49"/>
    </row>
    <row r="50" spans="1:6">
      <c r="A50"/>
      <c r="B50"/>
      <c r="C50"/>
      <c r="D50"/>
      <c r="E50"/>
      <c r="F50"/>
    </row>
    <row r="51" spans="1:6">
      <c r="A51"/>
      <c r="B51"/>
      <c r="C51"/>
      <c r="D51"/>
      <c r="E51"/>
      <c r="F51"/>
    </row>
    <row r="52" spans="1:6">
      <c r="A52"/>
      <c r="B52"/>
      <c r="C52"/>
      <c r="D52"/>
      <c r="E52"/>
      <c r="F52"/>
    </row>
    <row r="53" spans="1:6">
      <c r="A53"/>
      <c r="B53"/>
      <c r="C53"/>
      <c r="D53"/>
      <c r="E53"/>
      <c r="F53"/>
    </row>
    <row r="54" spans="1:6">
      <c r="A54"/>
      <c r="B54"/>
      <c r="C54"/>
      <c r="D54"/>
      <c r="E54"/>
      <c r="F54"/>
    </row>
    <row r="55" spans="1:6">
      <c r="A55"/>
      <c r="B55"/>
      <c r="C55"/>
      <c r="D55"/>
      <c r="E55"/>
      <c r="F55"/>
    </row>
    <row r="56" spans="1:6">
      <c r="A56"/>
      <c r="B56"/>
      <c r="C56"/>
      <c r="D56"/>
      <c r="E56"/>
      <c r="F56"/>
    </row>
    <row r="57" spans="1:6">
      <c r="A57"/>
      <c r="B57"/>
      <c r="C57"/>
      <c r="D57"/>
      <c r="E57"/>
      <c r="F57"/>
    </row>
    <row r="58" spans="1:6">
      <c r="A58"/>
      <c r="B58"/>
      <c r="C58"/>
      <c r="D58"/>
      <c r="E58"/>
      <c r="F58"/>
    </row>
    <row r="59" spans="1:6">
      <c r="A59"/>
      <c r="B59"/>
      <c r="C59"/>
      <c r="D59"/>
      <c r="E59"/>
      <c r="F59"/>
    </row>
    <row r="60" spans="1:6">
      <c r="A60"/>
      <c r="B60"/>
      <c r="C60"/>
      <c r="D60"/>
      <c r="E60"/>
      <c r="F60"/>
    </row>
    <row r="61" spans="1:6">
      <c r="A61"/>
      <c r="B61"/>
      <c r="C61"/>
      <c r="D61"/>
      <c r="E61"/>
      <c r="F61"/>
    </row>
    <row r="62" spans="1:6">
      <c r="A62"/>
      <c r="B62"/>
      <c r="C62"/>
      <c r="D62"/>
      <c r="E62"/>
      <c r="F62"/>
    </row>
    <row r="63" spans="1:6">
      <c r="A63"/>
      <c r="B63"/>
      <c r="C63"/>
      <c r="D63"/>
      <c r="E63"/>
      <c r="F63"/>
    </row>
    <row r="64" spans="1:6">
      <c r="A64"/>
      <c r="B64"/>
      <c r="C64"/>
      <c r="D64"/>
      <c r="E64"/>
      <c r="F64"/>
    </row>
    <row r="65" spans="1:6">
      <c r="A65"/>
      <c r="B65"/>
      <c r="C65"/>
      <c r="D65"/>
      <c r="E65"/>
      <c r="F65"/>
    </row>
    <row r="66" spans="1:6">
      <c r="A66"/>
      <c r="B66"/>
      <c r="C66"/>
      <c r="D66"/>
      <c r="E66"/>
      <c r="F66"/>
    </row>
    <row r="67" spans="1:6">
      <c r="A67"/>
      <c r="B67"/>
      <c r="C67"/>
      <c r="D67"/>
      <c r="E67"/>
      <c r="F67"/>
    </row>
    <row r="68" spans="1:6">
      <c r="A68"/>
      <c r="B68"/>
      <c r="C68"/>
      <c r="D68"/>
      <c r="E68"/>
      <c r="F68"/>
    </row>
    <row r="69" spans="1:6">
      <c r="A69"/>
      <c r="B69"/>
      <c r="C69"/>
      <c r="D69"/>
      <c r="E69"/>
      <c r="F69"/>
    </row>
    <row r="70" spans="1:6">
      <c r="A70"/>
      <c r="B70"/>
      <c r="C70"/>
      <c r="D70"/>
      <c r="E70"/>
      <c r="F70"/>
    </row>
    <row r="71" spans="1:6">
      <c r="A71"/>
      <c r="B71"/>
      <c r="C71"/>
      <c r="D71"/>
      <c r="E71"/>
      <c r="F71"/>
    </row>
    <row r="72" spans="1:6">
      <c r="A72"/>
      <c r="B72"/>
      <c r="C72"/>
      <c r="D72"/>
      <c r="E72"/>
      <c r="F72"/>
    </row>
    <row r="73" spans="1:6">
      <c r="A73"/>
      <c r="B73"/>
      <c r="C73"/>
      <c r="D73"/>
      <c r="E73"/>
      <c r="F73"/>
    </row>
    <row r="74" spans="1:6">
      <c r="A74"/>
      <c r="B74"/>
      <c r="C74"/>
      <c r="D74"/>
      <c r="E74"/>
      <c r="F74"/>
    </row>
    <row r="75" spans="1:6">
      <c r="A75"/>
      <c r="B75"/>
      <c r="C75"/>
      <c r="D75"/>
      <c r="E75"/>
      <c r="F75"/>
    </row>
    <row r="76" spans="1:6">
      <c r="A76"/>
      <c r="B76"/>
      <c r="C76"/>
      <c r="D76"/>
      <c r="E76"/>
      <c r="F76"/>
    </row>
    <row r="77" spans="1:6">
      <c r="A77"/>
      <c r="B77"/>
      <c r="C77"/>
      <c r="D77"/>
      <c r="E77"/>
      <c r="F77"/>
    </row>
    <row r="78" spans="1:6">
      <c r="A78"/>
      <c r="B78"/>
      <c r="C78"/>
      <c r="D78"/>
      <c r="E78"/>
      <c r="F78"/>
    </row>
    <row r="79" spans="1:6">
      <c r="A79"/>
      <c r="B79"/>
      <c r="C79"/>
      <c r="D79"/>
      <c r="E79"/>
      <c r="F79"/>
    </row>
    <row r="80" spans="1:6">
      <c r="A80"/>
      <c r="B80"/>
      <c r="C80"/>
      <c r="D80"/>
      <c r="E80"/>
      <c r="F80"/>
    </row>
    <row r="81" spans="1:6">
      <c r="A81"/>
      <c r="B81"/>
      <c r="C81"/>
      <c r="D81"/>
      <c r="E81"/>
      <c r="F81"/>
    </row>
    <row r="82" spans="1:6">
      <c r="A82"/>
      <c r="B82"/>
      <c r="C82"/>
      <c r="D82"/>
      <c r="E82"/>
      <c r="F82"/>
    </row>
    <row r="83" spans="1:6">
      <c r="A83"/>
      <c r="B83"/>
      <c r="C83"/>
      <c r="D83"/>
      <c r="E83"/>
      <c r="F83"/>
    </row>
    <row r="84" spans="1:6">
      <c r="A84"/>
      <c r="B84"/>
      <c r="C84"/>
      <c r="D84"/>
      <c r="E84"/>
      <c r="F84"/>
    </row>
    <row r="85" spans="1:6">
      <c r="A85"/>
      <c r="B85"/>
      <c r="C85"/>
      <c r="D85"/>
      <c r="E85"/>
      <c r="F85"/>
    </row>
    <row r="86" spans="1:6">
      <c r="A86"/>
      <c r="B86"/>
      <c r="C86"/>
      <c r="D86"/>
      <c r="E86"/>
      <c r="F86"/>
    </row>
    <row r="87" spans="1:6">
      <c r="A87"/>
      <c r="B87"/>
      <c r="C87"/>
      <c r="D87"/>
      <c r="E87"/>
      <c r="F87"/>
    </row>
    <row r="88" spans="1:6">
      <c r="A88"/>
      <c r="B88"/>
      <c r="C88"/>
      <c r="D88"/>
      <c r="E88"/>
      <c r="F88"/>
    </row>
    <row r="89" spans="1:6">
      <c r="A89"/>
      <c r="B89"/>
      <c r="C89"/>
      <c r="D89"/>
      <c r="E89"/>
      <c r="F89"/>
    </row>
    <row r="90" spans="1:6">
      <c r="A90"/>
      <c r="B90"/>
      <c r="C90"/>
      <c r="D90"/>
      <c r="E90"/>
      <c r="F90"/>
    </row>
    <row r="91" spans="1:6">
      <c r="A91"/>
      <c r="B91"/>
      <c r="C91"/>
      <c r="D91"/>
      <c r="E91"/>
      <c r="F91"/>
    </row>
    <row r="92" spans="1:6">
      <c r="A92"/>
      <c r="B92"/>
      <c r="C92"/>
      <c r="D92"/>
      <c r="E92"/>
      <c r="F92"/>
    </row>
    <row r="93" spans="1:6">
      <c r="A93"/>
      <c r="B93"/>
      <c r="C93"/>
      <c r="D93"/>
      <c r="E93"/>
      <c r="F93"/>
    </row>
    <row r="94" spans="1:6">
      <c r="A94"/>
      <c r="B94"/>
      <c r="C94"/>
      <c r="D94"/>
      <c r="E94"/>
      <c r="F94"/>
    </row>
    <row r="95" spans="1:6">
      <c r="A95"/>
      <c r="B95"/>
      <c r="C95"/>
      <c r="D95"/>
      <c r="E95"/>
      <c r="F95"/>
    </row>
    <row r="96" spans="1:6">
      <c r="A96"/>
      <c r="B96"/>
      <c r="C96"/>
      <c r="D96"/>
      <c r="E96"/>
      <c r="F96"/>
    </row>
    <row r="97" spans="1:6">
      <c r="A97"/>
      <c r="B97"/>
      <c r="C97"/>
      <c r="D97"/>
      <c r="E97"/>
      <c r="F97"/>
    </row>
    <row r="98" spans="1:6">
      <c r="A98"/>
      <c r="B98"/>
      <c r="C98"/>
      <c r="D98"/>
      <c r="E98"/>
      <c r="F98"/>
    </row>
    <row r="99" spans="1:6">
      <c r="A99"/>
      <c r="B99"/>
      <c r="C99"/>
      <c r="D99"/>
      <c r="E99"/>
      <c r="F99"/>
    </row>
    <row r="100" spans="1:6">
      <c r="A100"/>
      <c r="B100"/>
      <c r="C100"/>
      <c r="D100"/>
      <c r="E100"/>
      <c r="F100"/>
    </row>
    <row r="101" spans="1:6">
      <c r="A101"/>
      <c r="B101"/>
      <c r="C101"/>
      <c r="D101"/>
      <c r="E101"/>
      <c r="F101"/>
    </row>
    <row r="102" spans="1:6">
      <c r="A102"/>
      <c r="B102"/>
      <c r="C102"/>
      <c r="D102"/>
      <c r="E102"/>
      <c r="F102"/>
    </row>
    <row r="103" spans="1:6">
      <c r="A103"/>
      <c r="B103"/>
      <c r="C103"/>
      <c r="D103"/>
      <c r="E103"/>
      <c r="F103"/>
    </row>
    <row r="104" spans="1:6">
      <c r="A104"/>
      <c r="B104"/>
      <c r="C104"/>
      <c r="D104"/>
      <c r="E104"/>
      <c r="F104"/>
    </row>
    <row r="105" spans="1:6">
      <c r="A105"/>
      <c r="B105"/>
      <c r="C105"/>
      <c r="D105"/>
      <c r="E105"/>
      <c r="F105"/>
    </row>
    <row r="106" spans="1:6">
      <c r="A106"/>
      <c r="B106"/>
      <c r="C106"/>
      <c r="D106"/>
      <c r="E106"/>
      <c r="F106"/>
    </row>
    <row r="107" spans="1:6">
      <c r="A107"/>
      <c r="B107"/>
      <c r="C107"/>
      <c r="D107"/>
      <c r="E107"/>
      <c r="F107"/>
    </row>
    <row r="108" spans="1:6">
      <c r="A108"/>
      <c r="B108"/>
      <c r="C108"/>
      <c r="D108"/>
      <c r="E108"/>
      <c r="F108"/>
    </row>
    <row r="109" spans="1:6">
      <c r="A109"/>
      <c r="B109"/>
      <c r="C109"/>
      <c r="D109"/>
      <c r="E109"/>
      <c r="F109"/>
    </row>
    <row r="110" spans="1:6">
      <c r="A110"/>
      <c r="B110"/>
      <c r="C110"/>
      <c r="D110"/>
      <c r="E110"/>
      <c r="F110"/>
    </row>
    <row r="111" spans="1:6">
      <c r="A111"/>
      <c r="B111"/>
      <c r="C111"/>
      <c r="D111"/>
      <c r="E111"/>
      <c r="F111"/>
    </row>
    <row r="112" spans="1:6">
      <c r="A112"/>
      <c r="B112"/>
      <c r="C112"/>
      <c r="D112"/>
      <c r="E112"/>
      <c r="F112"/>
    </row>
    <row r="113" spans="1:6">
      <c r="A113"/>
      <c r="B113"/>
      <c r="C113"/>
      <c r="D113"/>
      <c r="E113"/>
      <c r="F113"/>
    </row>
    <row r="114" spans="1:6">
      <c r="A114"/>
      <c r="B114"/>
      <c r="C114"/>
      <c r="D114"/>
      <c r="E114"/>
      <c r="F114"/>
    </row>
    <row r="115" spans="1:6">
      <c r="A115"/>
      <c r="B115"/>
      <c r="C115"/>
      <c r="D115"/>
      <c r="E115"/>
      <c r="F115"/>
    </row>
    <row r="116" spans="1:6">
      <c r="A116"/>
      <c r="B116"/>
      <c r="C116"/>
      <c r="D116"/>
      <c r="E116"/>
      <c r="F116"/>
    </row>
    <row r="117" spans="1:6">
      <c r="A117"/>
      <c r="B117"/>
      <c r="C117"/>
      <c r="D117"/>
      <c r="E117"/>
      <c r="F117"/>
    </row>
    <row r="118" spans="1:6">
      <c r="A118"/>
      <c r="B118"/>
      <c r="C118"/>
      <c r="D118"/>
      <c r="E118"/>
      <c r="F118"/>
    </row>
    <row r="119" spans="1:6">
      <c r="A119"/>
      <c r="B119"/>
      <c r="C119"/>
      <c r="D119"/>
      <c r="E119"/>
      <c r="F119"/>
    </row>
    <row r="120" spans="1:6">
      <c r="A120"/>
      <c r="B120"/>
      <c r="C120"/>
      <c r="D120"/>
      <c r="E120"/>
      <c r="F120"/>
    </row>
    <row r="121" spans="1:6">
      <c r="A121"/>
      <c r="B121"/>
      <c r="C121"/>
      <c r="D121"/>
      <c r="E121"/>
      <c r="F121"/>
    </row>
    <row r="122" spans="1:6">
      <c r="A122"/>
      <c r="B122"/>
      <c r="C122"/>
      <c r="D122"/>
      <c r="E122"/>
      <c r="F122"/>
    </row>
    <row r="123" spans="1:6">
      <c r="A123"/>
      <c r="B123"/>
      <c r="C123"/>
      <c r="D123"/>
      <c r="E123"/>
      <c r="F123"/>
    </row>
    <row r="124" spans="1:6">
      <c r="A124"/>
      <c r="B124"/>
      <c r="C124"/>
      <c r="D124"/>
      <c r="E124"/>
      <c r="F124"/>
    </row>
    <row r="125" spans="1:6">
      <c r="A125"/>
      <c r="B125"/>
      <c r="C125"/>
      <c r="D125"/>
      <c r="E125"/>
      <c r="F125"/>
    </row>
    <row r="126" spans="1:6">
      <c r="A126"/>
      <c r="B126"/>
      <c r="C126"/>
      <c r="D126"/>
      <c r="E126"/>
      <c r="F126"/>
    </row>
    <row r="127" spans="1:6">
      <c r="A127"/>
      <c r="B127"/>
      <c r="C127"/>
      <c r="D127"/>
      <c r="E127"/>
      <c r="F127"/>
    </row>
    <row r="128" spans="1:6">
      <c r="A128"/>
      <c r="B128"/>
      <c r="C128"/>
      <c r="D128"/>
      <c r="E128"/>
      <c r="F128"/>
    </row>
    <row r="129" spans="1:6">
      <c r="A129"/>
      <c r="B129"/>
      <c r="C129"/>
      <c r="D129"/>
      <c r="E129"/>
      <c r="F129"/>
    </row>
    <row r="130" spans="1:6">
      <c r="A130"/>
      <c r="B130"/>
      <c r="C130"/>
      <c r="D130"/>
      <c r="E130"/>
      <c r="F130"/>
    </row>
    <row r="131" spans="1:6">
      <c r="A131"/>
      <c r="B131"/>
      <c r="C131"/>
      <c r="D131"/>
      <c r="E131"/>
      <c r="F131"/>
    </row>
    <row r="132" spans="1:6">
      <c r="A132"/>
      <c r="B132"/>
      <c r="C132"/>
      <c r="D132"/>
      <c r="E132"/>
      <c r="F132"/>
    </row>
    <row r="133" spans="1:6">
      <c r="A133"/>
      <c r="B133"/>
      <c r="C133"/>
      <c r="D133"/>
      <c r="E133"/>
      <c r="F133"/>
    </row>
    <row r="134" spans="1:6">
      <c r="A134"/>
      <c r="B134"/>
      <c r="C134"/>
      <c r="D134"/>
      <c r="E134"/>
      <c r="F134"/>
    </row>
    <row r="135" spans="1:6">
      <c r="A135"/>
      <c r="B135"/>
      <c r="C135"/>
      <c r="D135"/>
      <c r="E135"/>
      <c r="F135"/>
    </row>
    <row r="136" spans="1:6">
      <c r="A136"/>
      <c r="B136"/>
      <c r="C136"/>
      <c r="D136"/>
      <c r="E136"/>
      <c r="F136"/>
    </row>
    <row r="137" spans="1:6">
      <c r="A137"/>
      <c r="B137"/>
      <c r="C137"/>
      <c r="D137"/>
      <c r="E137"/>
      <c r="F137"/>
    </row>
    <row r="138" spans="1:6">
      <c r="A138"/>
      <c r="B138"/>
      <c r="C138"/>
      <c r="D138"/>
      <c r="E138"/>
      <c r="F138"/>
    </row>
    <row r="139" spans="1:6">
      <c r="A139"/>
      <c r="B139"/>
      <c r="C139"/>
      <c r="D139"/>
      <c r="E139"/>
      <c r="F139"/>
    </row>
    <row r="140" spans="1:6">
      <c r="A140"/>
      <c r="B140"/>
      <c r="C140"/>
      <c r="D140"/>
      <c r="E140"/>
      <c r="F140"/>
    </row>
    <row r="141" spans="1:6">
      <c r="A141"/>
      <c r="B141"/>
      <c r="C141"/>
      <c r="D141"/>
      <c r="E141"/>
      <c r="F141"/>
    </row>
    <row r="142" spans="1:6">
      <c r="A142"/>
      <c r="B142"/>
      <c r="C142"/>
      <c r="D142"/>
      <c r="E142"/>
      <c r="F142"/>
    </row>
    <row r="143" spans="1:6">
      <c r="A143"/>
      <c r="B143"/>
      <c r="C143"/>
      <c r="D143"/>
      <c r="E143"/>
      <c r="F143"/>
    </row>
    <row r="144" spans="1:6">
      <c r="A144"/>
      <c r="B144"/>
      <c r="C144"/>
      <c r="D144"/>
      <c r="E144"/>
      <c r="F144"/>
    </row>
    <row r="145" spans="1:6">
      <c r="A145"/>
      <c r="B145"/>
      <c r="C145"/>
      <c r="D145"/>
      <c r="E145"/>
      <c r="F145"/>
    </row>
    <row r="146" spans="1:6">
      <c r="A146"/>
      <c r="B146"/>
      <c r="C146"/>
      <c r="D146"/>
      <c r="E146"/>
      <c r="F146"/>
    </row>
    <row r="147" spans="1:6">
      <c r="A147"/>
      <c r="B147"/>
      <c r="C147"/>
      <c r="D147"/>
      <c r="E147"/>
      <c r="F147"/>
    </row>
    <row r="148" spans="1:6">
      <c r="A148"/>
      <c r="B148"/>
      <c r="C148"/>
      <c r="D148"/>
      <c r="E148"/>
      <c r="F148"/>
    </row>
    <row r="149" spans="1:6">
      <c r="A149"/>
      <c r="B149"/>
      <c r="C149"/>
      <c r="D149"/>
      <c r="E149"/>
      <c r="F149"/>
    </row>
    <row r="150" spans="1:6">
      <c r="A150"/>
      <c r="B150"/>
      <c r="C150"/>
      <c r="D150"/>
      <c r="E150"/>
      <c r="F150"/>
    </row>
    <row r="151" spans="1:6">
      <c r="A151"/>
      <c r="B151"/>
      <c r="C151"/>
      <c r="D151"/>
      <c r="E151"/>
      <c r="F151"/>
    </row>
    <row r="152" spans="1:6">
      <c r="A152"/>
      <c r="B152"/>
      <c r="C152"/>
      <c r="D152"/>
      <c r="E152"/>
      <c r="F152"/>
    </row>
    <row r="153" spans="1:6">
      <c r="A153"/>
      <c r="B153"/>
      <c r="C153"/>
      <c r="D153"/>
      <c r="E153"/>
      <c r="F153"/>
    </row>
    <row r="154" spans="1:6">
      <c r="A154"/>
      <c r="B154"/>
      <c r="C154"/>
      <c r="D154"/>
      <c r="E154"/>
      <c r="F154"/>
    </row>
    <row r="155" spans="1:6">
      <c r="A155"/>
      <c r="B155"/>
      <c r="C155"/>
      <c r="D155"/>
      <c r="E155"/>
      <c r="F155"/>
    </row>
    <row r="156" spans="1:6">
      <c r="A156"/>
      <c r="B156"/>
      <c r="C156"/>
      <c r="D156"/>
      <c r="E156"/>
      <c r="F156"/>
    </row>
    <row r="157" spans="1:6">
      <c r="A157"/>
      <c r="B157"/>
      <c r="C157"/>
      <c r="D157"/>
      <c r="E157"/>
      <c r="F157"/>
    </row>
    <row r="158" spans="1:6">
      <c r="A158"/>
      <c r="B158"/>
      <c r="C158"/>
      <c r="D158"/>
      <c r="E158"/>
      <c r="F158"/>
    </row>
    <row r="159" spans="1:6">
      <c r="A159"/>
      <c r="B159"/>
      <c r="C159"/>
      <c r="D159"/>
      <c r="E159"/>
      <c r="F159"/>
    </row>
    <row r="160" spans="1:6">
      <c r="A160"/>
      <c r="B160"/>
      <c r="C160"/>
      <c r="D160"/>
      <c r="E160"/>
      <c r="F160"/>
    </row>
    <row r="161" spans="1:6">
      <c r="A161"/>
      <c r="B161"/>
      <c r="C161"/>
      <c r="D161"/>
      <c r="E161"/>
      <c r="F161"/>
    </row>
    <row r="162" spans="1:6">
      <c r="A162"/>
      <c r="B162"/>
      <c r="C162"/>
      <c r="D162"/>
      <c r="E162"/>
      <c r="F162"/>
    </row>
    <row r="163" spans="1:6">
      <c r="A163"/>
      <c r="B163"/>
      <c r="C163"/>
      <c r="D163"/>
      <c r="E163"/>
      <c r="F163"/>
    </row>
    <row r="164" spans="1:6">
      <c r="A164"/>
      <c r="B164"/>
      <c r="C164"/>
      <c r="D164"/>
      <c r="E164"/>
      <c r="F164"/>
    </row>
    <row r="165" spans="1:6">
      <c r="A165"/>
      <c r="B165"/>
      <c r="C165"/>
      <c r="D165"/>
      <c r="E165"/>
      <c r="F165"/>
    </row>
    <row r="166" spans="1:6">
      <c r="A166"/>
      <c r="B166"/>
      <c r="C166"/>
      <c r="D166"/>
      <c r="E166"/>
      <c r="F166"/>
    </row>
    <row r="167" spans="1:6">
      <c r="A167"/>
      <c r="B167"/>
      <c r="C167"/>
      <c r="D167"/>
      <c r="E167"/>
      <c r="F167"/>
    </row>
    <row r="168" spans="1:6">
      <c r="A168"/>
      <c r="B168"/>
      <c r="C168"/>
      <c r="D168"/>
      <c r="E168"/>
      <c r="F168"/>
    </row>
    <row r="169" spans="1:6">
      <c r="A169"/>
      <c r="B169"/>
      <c r="C169"/>
      <c r="D169"/>
      <c r="E169"/>
      <c r="F169"/>
    </row>
    <row r="170" spans="1:6">
      <c r="A170"/>
      <c r="B170"/>
      <c r="C170"/>
      <c r="D170"/>
      <c r="E170"/>
      <c r="F170"/>
    </row>
    <row r="171" spans="1:6">
      <c r="A171"/>
      <c r="B171"/>
      <c r="C171"/>
      <c r="D171"/>
      <c r="E171"/>
      <c r="F171"/>
    </row>
    <row r="172" spans="1:6">
      <c r="A172"/>
      <c r="B172"/>
      <c r="C172"/>
      <c r="D172"/>
      <c r="E172"/>
      <c r="F172"/>
    </row>
    <row r="173" spans="1:6">
      <c r="A173"/>
      <c r="B173"/>
      <c r="C173"/>
      <c r="D173"/>
      <c r="E173"/>
      <c r="F173"/>
    </row>
    <row r="174" spans="1:6">
      <c r="A174"/>
      <c r="B174"/>
      <c r="C174"/>
      <c r="D174"/>
      <c r="E174"/>
      <c r="F174"/>
    </row>
    <row r="175" spans="1:6">
      <c r="A175"/>
      <c r="B175"/>
      <c r="C175"/>
      <c r="D175"/>
      <c r="E175"/>
      <c r="F175"/>
    </row>
    <row r="176" spans="1:6">
      <c r="A176"/>
      <c r="B176"/>
      <c r="C176"/>
      <c r="D176"/>
      <c r="E176"/>
      <c r="F176"/>
    </row>
    <row r="177" spans="1:6">
      <c r="A177"/>
      <c r="B177"/>
      <c r="C177"/>
      <c r="D177"/>
      <c r="E177"/>
      <c r="F177"/>
    </row>
    <row r="178" spans="1:6">
      <c r="A178"/>
      <c r="B178"/>
      <c r="C178"/>
      <c r="D178"/>
      <c r="E178"/>
      <c r="F178"/>
    </row>
    <row r="179" spans="1:6">
      <c r="A179"/>
      <c r="B179"/>
      <c r="C179"/>
      <c r="D179"/>
      <c r="E179"/>
      <c r="F179"/>
    </row>
    <row r="180" spans="1:6">
      <c r="A180"/>
      <c r="B180"/>
      <c r="C180"/>
      <c r="D180"/>
      <c r="E180"/>
      <c r="F180"/>
    </row>
    <row r="181" spans="1:6">
      <c r="A181"/>
      <c r="B181"/>
      <c r="C181"/>
      <c r="D181"/>
      <c r="E181"/>
      <c r="F181"/>
    </row>
    <row r="182" spans="1:6">
      <c r="A182"/>
      <c r="B182"/>
      <c r="C182"/>
      <c r="D182"/>
      <c r="E182"/>
      <c r="F182"/>
    </row>
    <row r="183" spans="1:6">
      <c r="A183"/>
      <c r="B183"/>
      <c r="C183"/>
      <c r="D183"/>
      <c r="E183"/>
      <c r="F183"/>
    </row>
    <row r="184" spans="1:6">
      <c r="A184"/>
      <c r="B184"/>
      <c r="C184"/>
      <c r="D184"/>
      <c r="E184"/>
      <c r="F184"/>
    </row>
    <row r="185" spans="1:6">
      <c r="A185"/>
      <c r="B185"/>
      <c r="C185"/>
      <c r="D185"/>
      <c r="E185"/>
      <c r="F185"/>
    </row>
    <row r="186" spans="1:6">
      <c r="A186"/>
      <c r="B186"/>
      <c r="C186"/>
      <c r="D186"/>
      <c r="E186"/>
      <c r="F186"/>
    </row>
    <row r="187" spans="1:6">
      <c r="A187"/>
      <c r="B187"/>
      <c r="C187"/>
      <c r="D187"/>
      <c r="E187"/>
      <c r="F187"/>
    </row>
    <row r="188" spans="1:6">
      <c r="A188"/>
      <c r="B188"/>
      <c r="C188"/>
      <c r="D188"/>
      <c r="E188"/>
      <c r="F188"/>
    </row>
    <row r="189" spans="1:6">
      <c r="A189"/>
      <c r="B189"/>
      <c r="C189"/>
      <c r="D189"/>
      <c r="E189"/>
      <c r="F189"/>
    </row>
    <row r="190" spans="1:6">
      <c r="A190"/>
      <c r="B190"/>
      <c r="C190"/>
      <c r="D190"/>
      <c r="E190"/>
      <c r="F190"/>
    </row>
    <row r="191" spans="1:6">
      <c r="A191"/>
      <c r="B191"/>
      <c r="C191"/>
      <c r="D191"/>
      <c r="E191"/>
      <c r="F191"/>
    </row>
    <row r="192" spans="1:6">
      <c r="A192"/>
      <c r="B192"/>
      <c r="C192"/>
      <c r="D192"/>
      <c r="E192"/>
      <c r="F192"/>
    </row>
    <row r="193" spans="1:6">
      <c r="A193"/>
      <c r="B193"/>
      <c r="C193"/>
      <c r="D193"/>
      <c r="E193"/>
      <c r="F193"/>
    </row>
    <row r="194" spans="1:6">
      <c r="A194"/>
      <c r="B194"/>
      <c r="C194"/>
      <c r="D194"/>
      <c r="E194"/>
      <c r="F194"/>
    </row>
    <row r="195" spans="1:6">
      <c r="A195"/>
      <c r="B195"/>
      <c r="C195"/>
      <c r="D195"/>
      <c r="E195"/>
      <c r="F195"/>
    </row>
    <row r="196" spans="1:6">
      <c r="A196"/>
      <c r="B196"/>
      <c r="C196"/>
      <c r="D196"/>
      <c r="E196"/>
      <c r="F196"/>
    </row>
    <row r="197" spans="1:6">
      <c r="A197"/>
      <c r="B197"/>
      <c r="C197"/>
      <c r="D197"/>
      <c r="E197"/>
      <c r="F197"/>
    </row>
    <row r="198" spans="1:6">
      <c r="A198"/>
      <c r="B198"/>
      <c r="C198"/>
      <c r="D198"/>
      <c r="E198"/>
      <c r="F198"/>
    </row>
    <row r="199" spans="1:6">
      <c r="A199"/>
      <c r="B199"/>
      <c r="C199"/>
      <c r="D199"/>
      <c r="E199"/>
      <c r="F199"/>
    </row>
    <row r="200" spans="1:6">
      <c r="A200"/>
      <c r="B200"/>
      <c r="C200"/>
      <c r="D200"/>
      <c r="E200"/>
      <c r="F200"/>
    </row>
    <row r="201" spans="1:6">
      <c r="A201"/>
      <c r="B201"/>
      <c r="C201"/>
      <c r="D201"/>
      <c r="E201"/>
      <c r="F201"/>
    </row>
    <row r="202" spans="1:6">
      <c r="A202"/>
      <c r="B202"/>
      <c r="C202"/>
      <c r="D202"/>
      <c r="E202"/>
      <c r="F202"/>
    </row>
    <row r="203" spans="1:6">
      <c r="A203"/>
      <c r="B203"/>
      <c r="C203"/>
      <c r="D203"/>
      <c r="E203"/>
      <c r="F203"/>
    </row>
    <row r="204" spans="1:6">
      <c r="A204"/>
      <c r="B204"/>
      <c r="C204"/>
      <c r="D204"/>
      <c r="E204"/>
      <c r="F204"/>
    </row>
    <row r="205" spans="1:6">
      <c r="A205"/>
      <c r="B205"/>
      <c r="C205"/>
      <c r="D205"/>
      <c r="E205"/>
      <c r="F205"/>
    </row>
    <row r="206" spans="1:6">
      <c r="A206"/>
      <c r="B206"/>
      <c r="C206"/>
      <c r="D206"/>
      <c r="E206"/>
      <c r="F206"/>
    </row>
    <row r="207" spans="1:6">
      <c r="A207"/>
      <c r="B207"/>
      <c r="C207"/>
      <c r="D207"/>
      <c r="E207"/>
      <c r="F207"/>
    </row>
    <row r="208" spans="1:6">
      <c r="A208"/>
      <c r="B208"/>
      <c r="C208"/>
      <c r="D208"/>
      <c r="E208"/>
      <c r="F208"/>
    </row>
    <row r="209" spans="1:6">
      <c r="A209"/>
      <c r="B209"/>
      <c r="C209"/>
      <c r="D209"/>
      <c r="E209"/>
      <c r="F209"/>
    </row>
    <row r="210" spans="1:6">
      <c r="A210"/>
      <c r="B210"/>
      <c r="C210"/>
      <c r="D210"/>
      <c r="E210"/>
      <c r="F210"/>
    </row>
    <row r="211" spans="1:6">
      <c r="A211"/>
      <c r="B211"/>
      <c r="C211"/>
      <c r="D211"/>
      <c r="E211"/>
      <c r="F211"/>
    </row>
    <row r="212" spans="1:6">
      <c r="A212"/>
      <c r="B212"/>
      <c r="C212"/>
      <c r="D212"/>
      <c r="E212"/>
      <c r="F212"/>
    </row>
    <row r="213" spans="1:6">
      <c r="A213"/>
      <c r="B213"/>
      <c r="C213"/>
      <c r="D213"/>
      <c r="E213"/>
      <c r="F213"/>
    </row>
    <row r="214" spans="1:6">
      <c r="A214"/>
      <c r="B214"/>
      <c r="C214"/>
      <c r="D214"/>
      <c r="E214"/>
      <c r="F214"/>
    </row>
    <row r="215" spans="1:6">
      <c r="A215"/>
      <c r="B215"/>
      <c r="C215"/>
      <c r="D215"/>
      <c r="E215"/>
      <c r="F215"/>
    </row>
    <row r="216" spans="1:6">
      <c r="A216"/>
      <c r="B216"/>
      <c r="C216"/>
      <c r="D216"/>
      <c r="E216"/>
      <c r="F216"/>
    </row>
    <row r="217" spans="1:6">
      <c r="A217"/>
      <c r="B217"/>
      <c r="C217"/>
      <c r="D217"/>
      <c r="E217"/>
      <c r="F217"/>
    </row>
    <row r="218" spans="1:6">
      <c r="A218"/>
      <c r="B218"/>
      <c r="C218"/>
      <c r="D218"/>
      <c r="E218"/>
      <c r="F218"/>
    </row>
    <row r="219" spans="1:6">
      <c r="A219"/>
      <c r="B219"/>
      <c r="C219"/>
      <c r="D219"/>
      <c r="E219"/>
      <c r="F219"/>
    </row>
    <row r="220" spans="1:6">
      <c r="A220"/>
      <c r="B220"/>
      <c r="C220"/>
      <c r="D220"/>
      <c r="E220"/>
      <c r="F220"/>
    </row>
    <row r="221" spans="1:6">
      <c r="A221"/>
      <c r="B221"/>
      <c r="C221"/>
      <c r="D221"/>
      <c r="E221"/>
      <c r="F221"/>
    </row>
    <row r="222" spans="1:6">
      <c r="A222"/>
      <c r="B222"/>
      <c r="C222"/>
      <c r="D222"/>
      <c r="E222"/>
      <c r="F222"/>
    </row>
    <row r="223" spans="1:6">
      <c r="A223"/>
      <c r="B223"/>
      <c r="C223"/>
      <c r="D223"/>
      <c r="E223"/>
      <c r="F223"/>
    </row>
    <row r="224" spans="1:6">
      <c r="A224"/>
      <c r="B224"/>
      <c r="C224"/>
      <c r="D224"/>
      <c r="E224"/>
      <c r="F224"/>
    </row>
    <row r="225" spans="1:6">
      <c r="A225"/>
      <c r="B225"/>
      <c r="C225"/>
      <c r="D225"/>
      <c r="E225"/>
      <c r="F225"/>
    </row>
    <row r="226" spans="1:6">
      <c r="A226"/>
      <c r="B226"/>
      <c r="C226"/>
      <c r="D226"/>
      <c r="E226"/>
      <c r="F226"/>
    </row>
    <row r="227" spans="1:6">
      <c r="A227"/>
      <c r="B227"/>
      <c r="C227"/>
      <c r="D227"/>
      <c r="E227"/>
      <c r="F227"/>
    </row>
    <row r="228" spans="1:6">
      <c r="A228"/>
      <c r="B228"/>
      <c r="C228"/>
      <c r="D228"/>
      <c r="E228"/>
      <c r="F228"/>
    </row>
    <row r="229" spans="1:6">
      <c r="A229"/>
      <c r="B229"/>
      <c r="C229"/>
      <c r="D229"/>
      <c r="E229"/>
      <c r="F229"/>
    </row>
    <row r="230" spans="1:6">
      <c r="A230"/>
      <c r="B230"/>
      <c r="C230"/>
      <c r="D230"/>
      <c r="E230"/>
      <c r="F230"/>
    </row>
    <row r="231" spans="1:6">
      <c r="A231"/>
      <c r="B231"/>
      <c r="C231"/>
      <c r="D231"/>
      <c r="E231"/>
      <c r="F231"/>
    </row>
    <row r="232" spans="1:6">
      <c r="A232"/>
      <c r="B232"/>
      <c r="C232"/>
      <c r="D232"/>
      <c r="E232"/>
      <c r="F232"/>
    </row>
    <row r="233" spans="1:6">
      <c r="A233"/>
      <c r="B233"/>
      <c r="C233"/>
      <c r="D233"/>
      <c r="E233"/>
      <c r="F233"/>
    </row>
    <row r="234" spans="1:6">
      <c r="A234"/>
      <c r="B234"/>
      <c r="C234"/>
      <c r="D234"/>
      <c r="E234"/>
      <c r="F234"/>
    </row>
    <row r="235" spans="1:6">
      <c r="A235"/>
      <c r="B235"/>
      <c r="C235"/>
      <c r="D235"/>
      <c r="E235"/>
      <c r="F235"/>
    </row>
    <row r="236" spans="1:6">
      <c r="A236"/>
      <c r="B236"/>
      <c r="C236"/>
      <c r="D236"/>
      <c r="E236"/>
      <c r="F236"/>
    </row>
    <row r="237" spans="1:6">
      <c r="A237"/>
      <c r="B237"/>
      <c r="C237"/>
      <c r="D237"/>
      <c r="E237"/>
      <c r="F237"/>
    </row>
    <row r="238" spans="1:6">
      <c r="A238"/>
      <c r="B238"/>
      <c r="C238"/>
      <c r="D238"/>
      <c r="E238"/>
      <c r="F238"/>
    </row>
    <row r="239" spans="1:6">
      <c r="A239"/>
      <c r="B239"/>
      <c r="C239"/>
      <c r="D239"/>
      <c r="E239"/>
      <c r="F239"/>
    </row>
    <row r="240" spans="1:6">
      <c r="A240"/>
      <c r="B240"/>
      <c r="C240"/>
      <c r="D240"/>
      <c r="E240"/>
      <c r="F240"/>
    </row>
    <row r="241" spans="1:6">
      <c r="A241"/>
      <c r="B241"/>
      <c r="C241"/>
      <c r="D241"/>
      <c r="E241"/>
      <c r="F241"/>
    </row>
    <row r="242" spans="1:6">
      <c r="A242"/>
      <c r="B242"/>
      <c r="C242"/>
      <c r="D242"/>
      <c r="E242"/>
      <c r="F242"/>
    </row>
    <row r="243" spans="1:6">
      <c r="A243"/>
      <c r="B243"/>
      <c r="C243"/>
      <c r="D243"/>
      <c r="E243"/>
      <c r="F243"/>
    </row>
    <row r="244" spans="1:6">
      <c r="A244"/>
      <c r="B244"/>
      <c r="C244"/>
      <c r="D244"/>
      <c r="E244"/>
      <c r="F244"/>
    </row>
    <row r="245" spans="1:6">
      <c r="A245"/>
      <c r="B245"/>
      <c r="C245"/>
      <c r="D245"/>
      <c r="E245"/>
      <c r="F245"/>
    </row>
    <row r="246" spans="1:6">
      <c r="A246"/>
      <c r="B246"/>
      <c r="C246"/>
      <c r="D246"/>
      <c r="E246"/>
      <c r="F246"/>
    </row>
    <row r="247" spans="1:6">
      <c r="A247"/>
      <c r="B247"/>
      <c r="C247"/>
      <c r="D247"/>
      <c r="E247"/>
      <c r="F247"/>
    </row>
    <row r="248" spans="1:6">
      <c r="A248"/>
      <c r="B248"/>
      <c r="C248"/>
      <c r="D248"/>
      <c r="E248"/>
      <c r="F248"/>
    </row>
    <row r="249" spans="1:6">
      <c r="A249"/>
      <c r="B249"/>
      <c r="C249"/>
      <c r="D249"/>
      <c r="E249"/>
      <c r="F249"/>
    </row>
    <row r="250" spans="1:6">
      <c r="A250"/>
      <c r="B250"/>
      <c r="C250"/>
      <c r="D250"/>
      <c r="E250"/>
      <c r="F250"/>
    </row>
    <row r="251" spans="1:6">
      <c r="A251"/>
      <c r="B251"/>
      <c r="C251"/>
      <c r="D251"/>
      <c r="E251"/>
      <c r="F251"/>
    </row>
    <row r="252" spans="1:6">
      <c r="A252"/>
      <c r="B252"/>
      <c r="C252"/>
      <c r="D252"/>
      <c r="E252"/>
      <c r="F252"/>
    </row>
    <row r="253" spans="1:6">
      <c r="A253"/>
      <c r="B253"/>
      <c r="C253"/>
      <c r="D253"/>
      <c r="E253"/>
      <c r="F253"/>
    </row>
    <row r="254" spans="1:6">
      <c r="A254"/>
      <c r="B254"/>
      <c r="C254"/>
      <c r="D254"/>
      <c r="E254"/>
      <c r="F254"/>
    </row>
    <row r="255" spans="1:6">
      <c r="A255"/>
      <c r="B255"/>
      <c r="C255"/>
      <c r="D255"/>
      <c r="E255"/>
      <c r="F255"/>
    </row>
    <row r="256" spans="1:6">
      <c r="A256"/>
      <c r="B256"/>
      <c r="C256"/>
      <c r="D256"/>
      <c r="E256"/>
      <c r="F256"/>
    </row>
    <row r="257" spans="1:6">
      <c r="A257"/>
      <c r="B257"/>
      <c r="C257"/>
      <c r="D257"/>
      <c r="E257"/>
      <c r="F257"/>
    </row>
    <row r="258" spans="1:6">
      <c r="A258"/>
      <c r="B258"/>
      <c r="C258"/>
      <c r="D258"/>
      <c r="E258"/>
      <c r="F258"/>
    </row>
  </sheetData>
  <sheetProtection selectLockedCells="1" selectUnlockedCells="1"/>
  <mergeCells count="14">
    <mergeCell ref="C43:D43"/>
    <mergeCell ref="C44:D44"/>
    <mergeCell ref="C45:D45"/>
    <mergeCell ref="A5:F5"/>
    <mergeCell ref="A41:F41"/>
    <mergeCell ref="A37:F37"/>
    <mergeCell ref="A32:F32"/>
    <mergeCell ref="A1:F1"/>
    <mergeCell ref="A21:F21"/>
    <mergeCell ref="A13:F13"/>
    <mergeCell ref="B2:D2"/>
    <mergeCell ref="C42:D42"/>
    <mergeCell ref="E3:F3"/>
    <mergeCell ref="B3:C3"/>
  </mergeCells>
  <phoneticPr fontId="7" type="noConversion"/>
  <conditionalFormatting sqref="F40">
    <cfRule type="cellIs" dxfId="0" priority="1" operator="greaterThan">
      <formula>50000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portrait" r:id="rId1"/>
  <headerFooter alignWithMargins="0">
    <oddFooter>&amp;L&amp;"Arial,Gras"&amp;9GIRCI AURA&amp;RPage : 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2:B22"/>
  <sheetViews>
    <sheetView topLeftCell="A2" workbookViewId="0">
      <selection activeCell="A23" sqref="A23"/>
    </sheetView>
  </sheetViews>
  <sheetFormatPr baseColWidth="10" defaultRowHeight="12.75"/>
  <cols>
    <col min="1" max="1" width="79.28515625" bestFit="1" customWidth="1"/>
  </cols>
  <sheetData>
    <row r="2" spans="1:1" s="1" customFormat="1" ht="15.75">
      <c r="A2" s="46" t="s">
        <v>55</v>
      </c>
    </row>
    <row r="3" spans="1:1" ht="13.5" customHeight="1"/>
    <row r="4" spans="1:1">
      <c r="A4" s="16" t="s">
        <v>25</v>
      </c>
    </row>
    <row r="5" spans="1:1">
      <c r="A5" s="15" t="s">
        <v>56</v>
      </c>
    </row>
    <row r="6" spans="1:1">
      <c r="A6" s="15" t="s">
        <v>26</v>
      </c>
    </row>
    <row r="7" spans="1:1">
      <c r="A7" s="15"/>
    </row>
    <row r="8" spans="1:1">
      <c r="A8" s="16" t="s">
        <v>57</v>
      </c>
    </row>
    <row r="9" spans="1:1">
      <c r="A9" s="15" t="s">
        <v>24</v>
      </c>
    </row>
    <row r="10" spans="1:1">
      <c r="A10" s="15" t="s">
        <v>44</v>
      </c>
    </row>
    <row r="11" spans="1:1">
      <c r="A11" s="15"/>
    </row>
    <row r="12" spans="1:1">
      <c r="A12" s="16" t="s">
        <v>58</v>
      </c>
    </row>
    <row r="13" spans="1:1">
      <c r="A13" s="22" t="s">
        <v>43</v>
      </c>
    </row>
    <row r="14" spans="1:1">
      <c r="A14" s="22"/>
    </row>
    <row r="15" spans="1:1" ht="25.5">
      <c r="A15" s="16" t="s">
        <v>61</v>
      </c>
    </row>
    <row r="16" spans="1:1" ht="17.25" customHeight="1">
      <c r="A16" s="15"/>
    </row>
    <row r="17" spans="1:2" s="1" customFormat="1" ht="17.25" customHeight="1">
      <c r="A17" s="16" t="s">
        <v>46</v>
      </c>
    </row>
    <row r="18" spans="1:2" ht="28.5" customHeight="1">
      <c r="A18" s="15" t="s">
        <v>54</v>
      </c>
      <c r="B18" s="22"/>
    </row>
    <row r="19" spans="1:2" ht="15.75" customHeight="1">
      <c r="A19" s="16" t="s">
        <v>50</v>
      </c>
      <c r="B19" s="22"/>
    </row>
    <row r="20" spans="1:2" ht="25.5">
      <c r="A20" s="15" t="s">
        <v>59</v>
      </c>
    </row>
    <row r="21" spans="1:2" ht="15" customHeight="1">
      <c r="A21" s="15"/>
    </row>
    <row r="22" spans="1:2">
      <c r="A22" s="1" t="s">
        <v>68</v>
      </c>
    </row>
  </sheetData>
  <phoneticPr fontId="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B4"/>
  <sheetViews>
    <sheetView workbookViewId="0">
      <selection sqref="A1:B1"/>
    </sheetView>
  </sheetViews>
  <sheetFormatPr baseColWidth="10" defaultRowHeight="12.75"/>
  <cols>
    <col min="1" max="2" width="44.85546875" customWidth="1"/>
  </cols>
  <sheetData>
    <row r="1" spans="1:2" ht="35.25" customHeight="1" thickBot="1">
      <c r="A1" s="130" t="s">
        <v>108</v>
      </c>
      <c r="B1" s="130"/>
    </row>
    <row r="2" spans="1:2" ht="29.25" thickBot="1">
      <c r="A2" s="51" t="s">
        <v>62</v>
      </c>
      <c r="B2" s="52" t="s">
        <v>67</v>
      </c>
    </row>
    <row r="3" spans="1:2" ht="15.75" thickTop="1" thickBot="1">
      <c r="A3" s="48" t="s">
        <v>63</v>
      </c>
      <c r="B3" s="49" t="s">
        <v>64</v>
      </c>
    </row>
    <row r="4" spans="1:2" ht="15" thickBot="1">
      <c r="A4" s="47" t="s">
        <v>65</v>
      </c>
      <c r="B4" s="50" t="s">
        <v>66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FA155-9DC8-407B-8866-B64B075DB7C4}">
  <dimension ref="A1:G102"/>
  <sheetViews>
    <sheetView workbookViewId="0">
      <selection activeCell="I13" sqref="I13"/>
    </sheetView>
  </sheetViews>
  <sheetFormatPr baseColWidth="10" defaultRowHeight="12.75"/>
  <cols>
    <col min="1" max="1" width="15.85546875" customWidth="1"/>
    <col min="2" max="2" width="53.85546875" bestFit="1" customWidth="1"/>
    <col min="3" max="3" width="13.42578125" bestFit="1" customWidth="1"/>
    <col min="4" max="4" width="23.85546875" bestFit="1" customWidth="1"/>
    <col min="5" max="5" width="44.28515625" bestFit="1" customWidth="1"/>
    <col min="6" max="6" width="33.42578125" customWidth="1"/>
    <col min="7" max="7" width="43.5703125" customWidth="1"/>
  </cols>
  <sheetData>
    <row r="1" spans="1:7" ht="19.5">
      <c r="A1" s="131" t="s">
        <v>113</v>
      </c>
      <c r="B1" s="131"/>
      <c r="C1" s="131"/>
      <c r="D1" s="131"/>
      <c r="E1" s="131"/>
      <c r="F1" s="131"/>
      <c r="G1" s="131"/>
    </row>
    <row r="2" spans="1:7" ht="13.5" thickBot="1"/>
    <row r="3" spans="1:7" ht="17.25">
      <c r="A3" s="58" t="s">
        <v>114</v>
      </c>
      <c r="B3" s="59"/>
      <c r="C3" s="59"/>
      <c r="D3" s="59"/>
      <c r="E3" s="59"/>
      <c r="F3" s="59"/>
      <c r="G3" s="60" t="s">
        <v>115</v>
      </c>
    </row>
    <row r="4" spans="1:7" ht="15">
      <c r="A4" s="132" t="s">
        <v>116</v>
      </c>
      <c r="B4" s="133"/>
      <c r="C4" s="133"/>
      <c r="D4" s="133"/>
      <c r="E4" s="133"/>
      <c r="F4" s="134"/>
      <c r="G4" s="61" t="s">
        <v>117</v>
      </c>
    </row>
    <row r="5" spans="1:7" ht="15">
      <c r="A5" s="62" t="s">
        <v>118</v>
      </c>
      <c r="B5" s="63"/>
      <c r="C5" s="63"/>
      <c r="D5" s="63"/>
      <c r="E5" s="63"/>
      <c r="F5" s="63"/>
      <c r="G5" s="64" t="s">
        <v>119</v>
      </c>
    </row>
    <row r="6" spans="1:7" ht="15.75" thickBot="1">
      <c r="A6" s="65" t="s">
        <v>120</v>
      </c>
      <c r="B6" s="66"/>
      <c r="C6" s="66"/>
      <c r="D6" s="66"/>
      <c r="E6" s="66"/>
      <c r="F6" s="66"/>
      <c r="G6" s="67" t="s">
        <v>121</v>
      </c>
    </row>
    <row r="8" spans="1:7" ht="25.5" customHeight="1">
      <c r="A8" s="68" t="s">
        <v>122</v>
      </c>
      <c r="B8" s="69" t="s">
        <v>123</v>
      </c>
      <c r="C8" s="68" t="s">
        <v>124</v>
      </c>
      <c r="D8" s="69" t="s">
        <v>125</v>
      </c>
      <c r="E8" s="68" t="s">
        <v>126</v>
      </c>
      <c r="F8" s="68" t="s">
        <v>127</v>
      </c>
      <c r="G8" s="70" t="s">
        <v>128</v>
      </c>
    </row>
    <row r="9" spans="1:7">
      <c r="A9" s="2" t="s">
        <v>129</v>
      </c>
      <c r="B9" s="2" t="s">
        <v>130</v>
      </c>
      <c r="C9" s="71" t="s">
        <v>131</v>
      </c>
      <c r="D9" s="2" t="s">
        <v>132</v>
      </c>
      <c r="E9" s="2" t="s">
        <v>133</v>
      </c>
      <c r="F9" s="2" t="s">
        <v>134</v>
      </c>
      <c r="G9" s="72">
        <f>[1]Feuil1!R188</f>
        <v>99699.85742192324</v>
      </c>
    </row>
    <row r="10" spans="1:7">
      <c r="A10" s="2" t="s">
        <v>129</v>
      </c>
      <c r="B10" s="2" t="s">
        <v>130</v>
      </c>
      <c r="C10" s="71" t="s">
        <v>135</v>
      </c>
      <c r="D10" s="2" t="s">
        <v>136</v>
      </c>
      <c r="E10" s="2" t="s">
        <v>137</v>
      </c>
      <c r="F10" s="2" t="s">
        <v>138</v>
      </c>
      <c r="G10" s="72">
        <f>[1]Feuil1!R18</f>
        <v>48979.666254733595</v>
      </c>
    </row>
    <row r="11" spans="1:7">
      <c r="A11" s="2" t="s">
        <v>129</v>
      </c>
      <c r="B11" s="2" t="s">
        <v>130</v>
      </c>
      <c r="C11" s="71" t="s">
        <v>139</v>
      </c>
      <c r="D11" s="2" t="s">
        <v>140</v>
      </c>
      <c r="E11" s="2" t="s">
        <v>141</v>
      </c>
      <c r="F11" s="2" t="s">
        <v>138</v>
      </c>
      <c r="G11" s="72">
        <f>[1]Feuil1!R22</f>
        <v>58098.105845319093</v>
      </c>
    </row>
    <row r="12" spans="1:7">
      <c r="A12" s="2" t="s">
        <v>129</v>
      </c>
      <c r="B12" s="2" t="s">
        <v>130</v>
      </c>
      <c r="C12" s="71" t="s">
        <v>131</v>
      </c>
      <c r="D12" s="2" t="s">
        <v>132</v>
      </c>
      <c r="E12" s="2" t="s">
        <v>142</v>
      </c>
      <c r="F12" s="2" t="s">
        <v>134</v>
      </c>
      <c r="G12" s="72">
        <f>[1]Feuil1!R189</f>
        <v>52212.43466133847</v>
      </c>
    </row>
    <row r="13" spans="1:7" ht="15">
      <c r="A13" s="2" t="s">
        <v>143</v>
      </c>
      <c r="B13" s="2" t="s">
        <v>144</v>
      </c>
      <c r="C13" s="71" t="s">
        <v>145</v>
      </c>
      <c r="D13" s="2" t="s">
        <v>146</v>
      </c>
      <c r="E13" s="73" t="s">
        <v>147</v>
      </c>
      <c r="F13" s="2" t="s">
        <v>138</v>
      </c>
      <c r="G13" s="72">
        <f>[1]Feuil1!R152</f>
        <v>55430.522960143026</v>
      </c>
    </row>
    <row r="14" spans="1:7" ht="15">
      <c r="A14" s="2" t="s">
        <v>148</v>
      </c>
      <c r="B14" s="2" t="s">
        <v>149</v>
      </c>
      <c r="C14" s="71" t="s">
        <v>150</v>
      </c>
      <c r="D14" s="2" t="s">
        <v>151</v>
      </c>
      <c r="E14" s="73" t="s">
        <v>152</v>
      </c>
      <c r="F14" s="2" t="s">
        <v>138</v>
      </c>
      <c r="G14" s="72">
        <f>[1]Feuil1!R100</f>
        <v>57294.283666221541</v>
      </c>
    </row>
    <row r="15" spans="1:7" ht="15">
      <c r="A15" s="2" t="s">
        <v>153</v>
      </c>
      <c r="B15" s="2" t="s">
        <v>154</v>
      </c>
      <c r="C15" s="71" t="s">
        <v>155</v>
      </c>
      <c r="D15" s="2" t="s">
        <v>155</v>
      </c>
      <c r="E15" s="73" t="s">
        <v>156</v>
      </c>
      <c r="F15" s="2" t="s">
        <v>138</v>
      </c>
      <c r="G15" s="72">
        <f>[1]Feuil1!R55</f>
        <v>69226.1200504218</v>
      </c>
    </row>
    <row r="16" spans="1:7" ht="15">
      <c r="A16" s="2" t="s">
        <v>157</v>
      </c>
      <c r="B16" s="2" t="s">
        <v>158</v>
      </c>
      <c r="C16" s="71" t="s">
        <v>159</v>
      </c>
      <c r="D16" s="2" t="s">
        <v>160</v>
      </c>
      <c r="E16" s="73" t="s">
        <v>160</v>
      </c>
      <c r="F16" s="2" t="s">
        <v>138</v>
      </c>
      <c r="G16" s="72">
        <f>[1]Feuil1!R126</f>
        <v>53061.338466983769</v>
      </c>
    </row>
    <row r="17" spans="1:7" ht="15">
      <c r="A17" s="2" t="s">
        <v>161</v>
      </c>
      <c r="B17" s="2" t="s">
        <v>162</v>
      </c>
      <c r="C17" s="71" t="s">
        <v>163</v>
      </c>
      <c r="D17" s="2" t="s">
        <v>164</v>
      </c>
      <c r="E17" s="73" t="s">
        <v>165</v>
      </c>
      <c r="F17" s="2" t="s">
        <v>138</v>
      </c>
      <c r="G17" s="72">
        <f>[1]Feuil1!R103</f>
        <v>49377.908206092827</v>
      </c>
    </row>
    <row r="18" spans="1:7" ht="15">
      <c r="A18" s="2" t="s">
        <v>129</v>
      </c>
      <c r="B18" s="2" t="s">
        <v>130</v>
      </c>
      <c r="C18" s="71" t="s">
        <v>131</v>
      </c>
      <c r="D18" s="2" t="s">
        <v>132</v>
      </c>
      <c r="E18" s="73" t="s">
        <v>166</v>
      </c>
      <c r="F18" s="2" t="s">
        <v>134</v>
      </c>
      <c r="G18" s="72">
        <f>[1]Feuil1!R193</f>
        <v>61087.194804397477</v>
      </c>
    </row>
    <row r="19" spans="1:7" ht="15">
      <c r="A19" s="2" t="s">
        <v>167</v>
      </c>
      <c r="B19" s="2" t="s">
        <v>168</v>
      </c>
      <c r="C19" s="71" t="s">
        <v>169</v>
      </c>
      <c r="D19" s="2" t="s">
        <v>170</v>
      </c>
      <c r="E19" s="73" t="s">
        <v>171</v>
      </c>
      <c r="F19" s="2" t="s">
        <v>138</v>
      </c>
      <c r="G19" s="72">
        <f>[1]Feuil1!R14</f>
        <v>59731.050130895484</v>
      </c>
    </row>
    <row r="20" spans="1:7">
      <c r="A20" s="2" t="s">
        <v>172</v>
      </c>
      <c r="B20" s="2" t="s">
        <v>173</v>
      </c>
      <c r="C20" s="71" t="s">
        <v>174</v>
      </c>
      <c r="D20" s="2" t="s">
        <v>175</v>
      </c>
      <c r="E20" s="2" t="s">
        <v>176</v>
      </c>
      <c r="F20" s="2" t="s">
        <v>134</v>
      </c>
      <c r="G20" s="72">
        <f>[1]Feuil1!R232</f>
        <v>62000.784020975327</v>
      </c>
    </row>
    <row r="21" spans="1:7">
      <c r="A21" s="2" t="s">
        <v>129</v>
      </c>
      <c r="B21" s="2" t="s">
        <v>130</v>
      </c>
      <c r="C21" s="71" t="s">
        <v>131</v>
      </c>
      <c r="D21" s="2" t="s">
        <v>132</v>
      </c>
      <c r="E21" s="2" t="s">
        <v>177</v>
      </c>
      <c r="F21" s="2" t="s">
        <v>134</v>
      </c>
      <c r="G21" s="72">
        <f>[1]Feuil1!R192</f>
        <v>60842.342868885651</v>
      </c>
    </row>
    <row r="22" spans="1:7" ht="15">
      <c r="A22" s="2" t="s">
        <v>178</v>
      </c>
      <c r="B22" s="2" t="s">
        <v>179</v>
      </c>
      <c r="C22" s="71" t="s">
        <v>180</v>
      </c>
      <c r="D22" s="2" t="s">
        <v>181</v>
      </c>
      <c r="E22" s="73" t="s">
        <v>182</v>
      </c>
      <c r="F22" s="2" t="s">
        <v>138</v>
      </c>
      <c r="G22" s="72">
        <f>[1]Feuil1!R118</f>
        <v>62965.311514883426</v>
      </c>
    </row>
    <row r="23" spans="1:7" ht="15">
      <c r="A23" s="2" t="s">
        <v>183</v>
      </c>
      <c r="B23" s="2" t="s">
        <v>184</v>
      </c>
      <c r="C23" s="71" t="s">
        <v>185</v>
      </c>
      <c r="D23" s="2" t="s">
        <v>186</v>
      </c>
      <c r="E23" s="73" t="s">
        <v>187</v>
      </c>
      <c r="F23" s="2" t="s">
        <v>138</v>
      </c>
      <c r="G23" s="72">
        <f>[1]Feuil1!R106</f>
        <v>54290.373272445955</v>
      </c>
    </row>
    <row r="24" spans="1:7">
      <c r="A24" s="2" t="s">
        <v>129</v>
      </c>
      <c r="B24" s="2" t="s">
        <v>130</v>
      </c>
      <c r="C24" s="71" t="s">
        <v>131</v>
      </c>
      <c r="D24" s="2" t="s">
        <v>132</v>
      </c>
      <c r="E24" s="2" t="s">
        <v>188</v>
      </c>
      <c r="F24" s="2" t="s">
        <v>134</v>
      </c>
      <c r="G24" s="72">
        <f>[1]Feuil1!R194</f>
        <v>58432.322121231526</v>
      </c>
    </row>
    <row r="25" spans="1:7" ht="15">
      <c r="A25" s="2" t="s">
        <v>129</v>
      </c>
      <c r="B25" s="2" t="s">
        <v>130</v>
      </c>
      <c r="C25" s="71" t="s">
        <v>189</v>
      </c>
      <c r="D25" s="2" t="s">
        <v>190</v>
      </c>
      <c r="E25" s="73" t="s">
        <v>191</v>
      </c>
      <c r="F25" s="2" t="s">
        <v>138</v>
      </c>
      <c r="G25" s="72">
        <f>[1]Feuil1!R26</f>
        <v>82852.084177876488</v>
      </c>
    </row>
    <row r="26" spans="1:7">
      <c r="A26" s="2" t="s">
        <v>192</v>
      </c>
      <c r="B26" s="2" t="s">
        <v>193</v>
      </c>
      <c r="C26" s="71" t="s">
        <v>194</v>
      </c>
      <c r="D26" s="2" t="s">
        <v>195</v>
      </c>
      <c r="E26" s="2" t="s">
        <v>196</v>
      </c>
      <c r="F26" s="2" t="s">
        <v>134</v>
      </c>
      <c r="G26" s="72">
        <f>[1]Feuil1!R218</f>
        <v>55072.250113145703</v>
      </c>
    </row>
    <row r="27" spans="1:7">
      <c r="A27" s="2" t="s">
        <v>192</v>
      </c>
      <c r="B27" s="2" t="s">
        <v>193</v>
      </c>
      <c r="C27" s="71" t="s">
        <v>194</v>
      </c>
      <c r="D27" s="2" t="s">
        <v>197</v>
      </c>
      <c r="E27" s="2" t="s">
        <v>198</v>
      </c>
      <c r="F27" s="2" t="s">
        <v>134</v>
      </c>
      <c r="G27" s="72">
        <f>[1]Feuil1!R219</f>
        <v>49402.393657832778</v>
      </c>
    </row>
    <row r="28" spans="1:7" ht="15">
      <c r="A28" s="2" t="s">
        <v>199</v>
      </c>
      <c r="B28" s="2" t="s">
        <v>200</v>
      </c>
      <c r="C28" s="71" t="s">
        <v>201</v>
      </c>
      <c r="D28" s="2" t="s">
        <v>202</v>
      </c>
      <c r="E28" s="73" t="s">
        <v>202</v>
      </c>
      <c r="F28" s="2" t="s">
        <v>138</v>
      </c>
      <c r="G28" s="72">
        <f>[1]Feuil1!R122</f>
        <v>82033.962195666303</v>
      </c>
    </row>
    <row r="29" spans="1:7">
      <c r="A29" s="2" t="s">
        <v>129</v>
      </c>
      <c r="B29" s="2" t="s">
        <v>130</v>
      </c>
      <c r="C29" s="71" t="s">
        <v>131</v>
      </c>
      <c r="D29" s="2" t="s">
        <v>132</v>
      </c>
      <c r="E29" s="2" t="s">
        <v>203</v>
      </c>
      <c r="F29" s="2" t="s">
        <v>134</v>
      </c>
      <c r="G29" s="72">
        <f>[1]Feuil1!R198</f>
        <v>43007.864419782403</v>
      </c>
    </row>
    <row r="30" spans="1:7">
      <c r="A30" s="2" t="s">
        <v>129</v>
      </c>
      <c r="B30" s="2" t="s">
        <v>130</v>
      </c>
      <c r="C30" s="71" t="s">
        <v>131</v>
      </c>
      <c r="D30" s="2" t="s">
        <v>132</v>
      </c>
      <c r="E30" s="2" t="s">
        <v>204</v>
      </c>
      <c r="F30" s="2" t="s">
        <v>134</v>
      </c>
      <c r="G30" s="72">
        <f>[1]Feuil1!R195</f>
        <v>50083.090144161128</v>
      </c>
    </row>
    <row r="31" spans="1:7">
      <c r="A31" s="2" t="s">
        <v>205</v>
      </c>
      <c r="B31" s="2" t="s">
        <v>206</v>
      </c>
      <c r="C31" s="71" t="s">
        <v>131</v>
      </c>
      <c r="D31" s="2" t="s">
        <v>132</v>
      </c>
      <c r="E31" s="2" t="s">
        <v>207</v>
      </c>
      <c r="F31" s="2" t="s">
        <v>134</v>
      </c>
      <c r="G31" s="72">
        <f>[1]Feuil1!R183</f>
        <v>74003.737470993336</v>
      </c>
    </row>
    <row r="32" spans="1:7">
      <c r="A32" s="2" t="s">
        <v>172</v>
      </c>
      <c r="B32" s="2" t="s">
        <v>173</v>
      </c>
      <c r="C32" s="71" t="s">
        <v>174</v>
      </c>
      <c r="D32" s="2" t="s">
        <v>208</v>
      </c>
      <c r="E32" s="2" t="s">
        <v>209</v>
      </c>
      <c r="F32" s="2" t="s">
        <v>134</v>
      </c>
      <c r="G32" s="72">
        <f>[1]Feuil1!R233</f>
        <v>62281.03016133848</v>
      </c>
    </row>
    <row r="33" spans="1:7">
      <c r="A33" s="2" t="s">
        <v>172</v>
      </c>
      <c r="B33" s="2" t="s">
        <v>173</v>
      </c>
      <c r="C33" s="71" t="s">
        <v>174</v>
      </c>
      <c r="D33" s="2" t="s">
        <v>208</v>
      </c>
      <c r="E33" s="2" t="s">
        <v>210</v>
      </c>
      <c r="F33" s="2" t="s">
        <v>211</v>
      </c>
      <c r="G33" s="72">
        <f>[1]Feuil1!R330</f>
        <v>54692.877789822858</v>
      </c>
    </row>
    <row r="34" spans="1:7">
      <c r="A34" s="2" t="s">
        <v>172</v>
      </c>
      <c r="B34" s="2" t="s">
        <v>173</v>
      </c>
      <c r="C34" s="71" t="s">
        <v>174</v>
      </c>
      <c r="D34" s="2" t="s">
        <v>208</v>
      </c>
      <c r="E34" s="2" t="s">
        <v>212</v>
      </c>
      <c r="F34" s="2" t="s">
        <v>134</v>
      </c>
      <c r="G34" s="72">
        <f>[1]Feuil1!R237</f>
        <v>98315.458823953755</v>
      </c>
    </row>
    <row r="35" spans="1:7">
      <c r="A35" s="74" t="s">
        <v>213</v>
      </c>
      <c r="B35" s="2" t="s">
        <v>173</v>
      </c>
      <c r="C35" s="71" t="s">
        <v>131</v>
      </c>
      <c r="D35" s="2" t="s">
        <v>214</v>
      </c>
      <c r="E35" s="2" t="s">
        <v>215</v>
      </c>
      <c r="F35" s="2" t="s">
        <v>134</v>
      </c>
      <c r="G35" s="72">
        <f>[1]Feuil1!R238</f>
        <v>119290.70127800513</v>
      </c>
    </row>
    <row r="36" spans="1:7" ht="15">
      <c r="A36" s="2" t="s">
        <v>216</v>
      </c>
      <c r="B36" s="2" t="s">
        <v>217</v>
      </c>
      <c r="C36" s="71" t="s">
        <v>218</v>
      </c>
      <c r="D36" s="2" t="s">
        <v>219</v>
      </c>
      <c r="E36" s="73" t="s">
        <v>220</v>
      </c>
      <c r="F36" s="2" t="s">
        <v>138</v>
      </c>
      <c r="G36" s="72">
        <f>[1]Feuil1!R160</f>
        <v>53391.200916676615</v>
      </c>
    </row>
    <row r="37" spans="1:7">
      <c r="A37" s="2" t="s">
        <v>129</v>
      </c>
      <c r="B37" s="2" t="s">
        <v>130</v>
      </c>
      <c r="C37" s="71" t="s">
        <v>131</v>
      </c>
      <c r="D37" s="2" t="s">
        <v>132</v>
      </c>
      <c r="E37" s="2" t="s">
        <v>221</v>
      </c>
      <c r="F37" s="2" t="s">
        <v>134</v>
      </c>
      <c r="G37" s="72">
        <f>[1]Feuil1!R199</f>
        <v>72674.990190577882</v>
      </c>
    </row>
    <row r="38" spans="1:7">
      <c r="A38" s="2" t="s">
        <v>157</v>
      </c>
      <c r="B38" s="2" t="s">
        <v>158</v>
      </c>
      <c r="C38" s="71" t="s">
        <v>222</v>
      </c>
      <c r="D38" s="2" t="s">
        <v>223</v>
      </c>
      <c r="E38" s="2" t="s">
        <v>224</v>
      </c>
      <c r="F38" s="2" t="s">
        <v>134</v>
      </c>
      <c r="G38" s="72">
        <f>[1]Feuil1!R224</f>
        <v>41116.968480019779</v>
      </c>
    </row>
    <row r="39" spans="1:7">
      <c r="A39" s="2" t="s">
        <v>129</v>
      </c>
      <c r="B39" s="2" t="s">
        <v>130</v>
      </c>
      <c r="C39" s="71" t="s">
        <v>131</v>
      </c>
      <c r="D39" s="2" t="s">
        <v>132</v>
      </c>
      <c r="E39" s="2" t="s">
        <v>225</v>
      </c>
      <c r="F39" s="2" t="s">
        <v>134</v>
      </c>
      <c r="G39" s="72">
        <f>[1]Feuil1!R200</f>
        <v>59084.340357063513</v>
      </c>
    </row>
    <row r="40" spans="1:7">
      <c r="A40" s="2" t="s">
        <v>129</v>
      </c>
      <c r="B40" s="2" t="s">
        <v>130</v>
      </c>
      <c r="C40" s="71" t="s">
        <v>131</v>
      </c>
      <c r="D40" s="2" t="s">
        <v>132</v>
      </c>
      <c r="E40" s="2" t="s">
        <v>226</v>
      </c>
      <c r="F40" s="2" t="s">
        <v>134</v>
      </c>
      <c r="G40" s="72">
        <f>[1]Feuil1!R203</f>
        <v>67143.894336219761</v>
      </c>
    </row>
    <row r="41" spans="1:7">
      <c r="A41" s="2" t="s">
        <v>129</v>
      </c>
      <c r="B41" s="2" t="s">
        <v>130</v>
      </c>
      <c r="C41" s="71" t="s">
        <v>131</v>
      </c>
      <c r="D41" s="2" t="s">
        <v>132</v>
      </c>
      <c r="E41" s="2" t="s">
        <v>227</v>
      </c>
      <c r="F41" s="2" t="s">
        <v>134</v>
      </c>
      <c r="G41" s="72">
        <f>[1]Feuil1!R204</f>
        <v>71505.407881496794</v>
      </c>
    </row>
    <row r="42" spans="1:7">
      <c r="A42" s="2" t="s">
        <v>228</v>
      </c>
      <c r="B42" s="2" t="s">
        <v>229</v>
      </c>
      <c r="C42" s="71" t="s">
        <v>230</v>
      </c>
      <c r="D42" s="2" t="s">
        <v>38</v>
      </c>
      <c r="E42" s="2" t="s">
        <v>231</v>
      </c>
      <c r="F42" s="2" t="s">
        <v>134</v>
      </c>
      <c r="G42" s="72">
        <f>[1]Feuil1!R225</f>
        <v>167620.92054918892</v>
      </c>
    </row>
    <row r="43" spans="1:7">
      <c r="A43" s="2" t="s">
        <v>232</v>
      </c>
      <c r="B43" s="2" t="s">
        <v>233</v>
      </c>
      <c r="C43" s="71" t="s">
        <v>234</v>
      </c>
      <c r="D43" s="2" t="s">
        <v>235</v>
      </c>
      <c r="E43" s="2" t="s">
        <v>236</v>
      </c>
      <c r="F43" s="2" t="s">
        <v>138</v>
      </c>
      <c r="G43" s="72">
        <f>[1]Feuil1!R110</f>
        <v>109735.17323168741</v>
      </c>
    </row>
    <row r="44" spans="1:7">
      <c r="A44" s="2" t="s">
        <v>237</v>
      </c>
      <c r="B44" s="2" t="s">
        <v>238</v>
      </c>
      <c r="C44" s="71" t="s">
        <v>239</v>
      </c>
      <c r="D44" s="2" t="s">
        <v>240</v>
      </c>
      <c r="E44" s="2" t="s">
        <v>241</v>
      </c>
      <c r="F44" s="2" t="s">
        <v>138</v>
      </c>
      <c r="G44" s="72">
        <f>[1]Feuil1!R48</f>
        <v>74419.614625688293</v>
      </c>
    </row>
    <row r="45" spans="1:7">
      <c r="A45" s="2" t="s">
        <v>242</v>
      </c>
      <c r="B45" s="2" t="s">
        <v>243</v>
      </c>
      <c r="C45" s="71" t="s">
        <v>244</v>
      </c>
      <c r="D45" s="2" t="s">
        <v>245</v>
      </c>
      <c r="E45" s="2" t="s">
        <v>246</v>
      </c>
      <c r="F45" s="2" t="s">
        <v>138</v>
      </c>
      <c r="G45" s="72">
        <f>[1]Feuil1!R88</f>
        <v>59438.491401184227</v>
      </c>
    </row>
    <row r="46" spans="1:7">
      <c r="A46" s="2" t="s">
        <v>157</v>
      </c>
      <c r="B46" s="2" t="s">
        <v>158</v>
      </c>
      <c r="C46" s="71" t="s">
        <v>247</v>
      </c>
      <c r="D46" s="2" t="s">
        <v>248</v>
      </c>
      <c r="E46" s="2" t="s">
        <v>248</v>
      </c>
      <c r="F46" s="2" t="s">
        <v>138</v>
      </c>
      <c r="G46" s="72">
        <f>[1]Feuil1!R129</f>
        <v>62978.220213127424</v>
      </c>
    </row>
    <row r="47" spans="1:7">
      <c r="A47" s="2" t="s">
        <v>237</v>
      </c>
      <c r="B47" s="2" t="s">
        <v>238</v>
      </c>
      <c r="C47" s="71" t="s">
        <v>239</v>
      </c>
      <c r="D47" s="2" t="s">
        <v>240</v>
      </c>
      <c r="E47" s="2" t="s">
        <v>249</v>
      </c>
      <c r="F47" s="2" t="s">
        <v>138</v>
      </c>
      <c r="G47" s="72">
        <f>[1]Feuil1!R50</f>
        <v>103604.7302250322</v>
      </c>
    </row>
    <row r="48" spans="1:7">
      <c r="A48" s="2" t="s">
        <v>237</v>
      </c>
      <c r="B48" s="2" t="s">
        <v>238</v>
      </c>
      <c r="C48" s="71" t="s">
        <v>239</v>
      </c>
      <c r="D48" s="2" t="s">
        <v>240</v>
      </c>
      <c r="E48" s="2" t="s">
        <v>250</v>
      </c>
      <c r="F48" s="2" t="s">
        <v>138</v>
      </c>
      <c r="G48" s="72">
        <f>[1]Feuil1!R49</f>
        <v>66266.686225032201</v>
      </c>
    </row>
    <row r="49" spans="1:7">
      <c r="A49" s="2" t="s">
        <v>251</v>
      </c>
      <c r="B49" s="2" t="s">
        <v>252</v>
      </c>
      <c r="C49" s="71" t="s">
        <v>253</v>
      </c>
      <c r="D49" s="2" t="s">
        <v>254</v>
      </c>
      <c r="E49" s="2" t="s">
        <v>255</v>
      </c>
      <c r="F49" s="2" t="s">
        <v>138</v>
      </c>
      <c r="G49" s="72">
        <f>[1]Feuil1!R91</f>
        <v>64290.996734267814</v>
      </c>
    </row>
    <row r="50" spans="1:7" ht="15">
      <c r="A50" s="2" t="s">
        <v>129</v>
      </c>
      <c r="B50" s="2" t="s">
        <v>130</v>
      </c>
      <c r="C50" s="71" t="s">
        <v>131</v>
      </c>
      <c r="D50" s="2" t="s">
        <v>132</v>
      </c>
      <c r="E50" s="73" t="s">
        <v>256</v>
      </c>
      <c r="F50" s="2" t="s">
        <v>134</v>
      </c>
      <c r="G50" s="72">
        <f>[1]Feuil1!R206</f>
        <v>79700.864161338483</v>
      </c>
    </row>
    <row r="51" spans="1:7">
      <c r="A51" s="2" t="s">
        <v>257</v>
      </c>
      <c r="B51" s="2" t="s">
        <v>258</v>
      </c>
      <c r="C51" s="71" t="s">
        <v>259</v>
      </c>
      <c r="D51" s="2" t="s">
        <v>259</v>
      </c>
      <c r="E51" s="2" t="s">
        <v>259</v>
      </c>
      <c r="F51" s="2" t="s">
        <v>138</v>
      </c>
      <c r="G51" s="72">
        <f>[1]Feuil1!R64</f>
        <v>90114.726580447445</v>
      </c>
    </row>
    <row r="52" spans="1:7" ht="15">
      <c r="A52" s="2" t="s">
        <v>260</v>
      </c>
      <c r="B52" s="2" t="s">
        <v>261</v>
      </c>
      <c r="C52" s="71" t="s">
        <v>239</v>
      </c>
      <c r="D52" s="2" t="s">
        <v>240</v>
      </c>
      <c r="E52" s="73" t="s">
        <v>262</v>
      </c>
      <c r="F52" s="2" t="s">
        <v>138</v>
      </c>
      <c r="G52" s="72">
        <f>[1]Feuil1!R37</f>
        <v>106881.56070312491</v>
      </c>
    </row>
    <row r="53" spans="1:7" ht="15">
      <c r="A53" s="2" t="s">
        <v>260</v>
      </c>
      <c r="B53" s="2" t="s">
        <v>261</v>
      </c>
      <c r="C53" s="71" t="s">
        <v>239</v>
      </c>
      <c r="D53" s="2" t="s">
        <v>240</v>
      </c>
      <c r="E53" s="73" t="s">
        <v>263</v>
      </c>
      <c r="F53" s="2" t="s">
        <v>138</v>
      </c>
      <c r="G53" s="72">
        <f>[1]Feuil1!R34</f>
        <v>96913.471569720772</v>
      </c>
    </row>
    <row r="54" spans="1:7">
      <c r="A54" s="2" t="s">
        <v>264</v>
      </c>
      <c r="B54" s="2" t="s">
        <v>265</v>
      </c>
      <c r="C54" s="71" t="s">
        <v>266</v>
      </c>
      <c r="D54" s="2" t="s">
        <v>267</v>
      </c>
      <c r="E54" s="2" t="s">
        <v>268</v>
      </c>
      <c r="F54" s="2" t="s">
        <v>138</v>
      </c>
      <c r="G54" s="72">
        <f>[1]Feuil1!R68</f>
        <v>86118.984016536371</v>
      </c>
    </row>
    <row r="55" spans="1:7" ht="15">
      <c r="A55" s="2" t="s">
        <v>260</v>
      </c>
      <c r="B55" s="2" t="s">
        <v>261</v>
      </c>
      <c r="C55" s="71" t="s">
        <v>239</v>
      </c>
      <c r="D55" s="2" t="s">
        <v>240</v>
      </c>
      <c r="E55" s="73" t="s">
        <v>269</v>
      </c>
      <c r="F55" s="2" t="s">
        <v>138</v>
      </c>
      <c r="G55" s="72">
        <f>[1]Feuil1!R39</f>
        <v>107251.1788975322</v>
      </c>
    </row>
    <row r="56" spans="1:7" ht="15">
      <c r="A56" s="2" t="s">
        <v>260</v>
      </c>
      <c r="B56" s="2" t="s">
        <v>261</v>
      </c>
      <c r="C56" s="71" t="s">
        <v>239</v>
      </c>
      <c r="D56" s="2" t="s">
        <v>240</v>
      </c>
      <c r="E56" s="73" t="s">
        <v>270</v>
      </c>
      <c r="F56" s="2" t="s">
        <v>138</v>
      </c>
      <c r="G56" s="72">
        <f>[1]Feuil1!R38</f>
        <v>90767.652450328271</v>
      </c>
    </row>
    <row r="57" spans="1:7">
      <c r="A57" s="2" t="s">
        <v>153</v>
      </c>
      <c r="B57" s="2" t="s">
        <v>154</v>
      </c>
      <c r="C57" s="71" t="s">
        <v>266</v>
      </c>
      <c r="D57" s="2" t="s">
        <v>271</v>
      </c>
      <c r="E57" s="2" t="s">
        <v>272</v>
      </c>
      <c r="F57" s="2" t="s">
        <v>138</v>
      </c>
      <c r="G57" s="72">
        <f>[1]Feuil1!R60</f>
        <v>66991.666964745527</v>
      </c>
    </row>
    <row r="58" spans="1:7" ht="15">
      <c r="A58" s="2" t="s">
        <v>260</v>
      </c>
      <c r="B58" s="2" t="s">
        <v>261</v>
      </c>
      <c r="C58" s="71" t="s">
        <v>239</v>
      </c>
      <c r="D58" s="2" t="s">
        <v>240</v>
      </c>
      <c r="E58" s="73" t="s">
        <v>273</v>
      </c>
      <c r="F58" s="2" t="s">
        <v>138</v>
      </c>
      <c r="G58" s="72">
        <f>[1]Feuil1!R43</f>
        <v>99565.314680217576</v>
      </c>
    </row>
    <row r="59" spans="1:7" ht="15">
      <c r="A59" s="2" t="s">
        <v>260</v>
      </c>
      <c r="B59" s="2" t="s">
        <v>261</v>
      </c>
      <c r="C59" s="71" t="s">
        <v>239</v>
      </c>
      <c r="D59" s="2" t="s">
        <v>240</v>
      </c>
      <c r="E59" s="73" t="s">
        <v>274</v>
      </c>
      <c r="F59" s="2" t="s">
        <v>138</v>
      </c>
      <c r="G59" s="72">
        <f>[1]Feuil1!R42</f>
        <v>81652.028694256704</v>
      </c>
    </row>
    <row r="60" spans="1:7">
      <c r="A60" s="2" t="s">
        <v>172</v>
      </c>
      <c r="B60" s="2" t="s">
        <v>173</v>
      </c>
      <c r="C60" s="71" t="s">
        <v>275</v>
      </c>
      <c r="D60" s="2" t="s">
        <v>276</v>
      </c>
      <c r="E60" s="2" t="s">
        <v>277</v>
      </c>
      <c r="F60" s="2" t="s">
        <v>134</v>
      </c>
      <c r="G60" s="72">
        <f>[1]Feuil1!R243</f>
        <v>105503.8433513577</v>
      </c>
    </row>
    <row r="61" spans="1:7">
      <c r="A61" s="2" t="s">
        <v>172</v>
      </c>
      <c r="B61" s="2" t="s">
        <v>173</v>
      </c>
      <c r="C61" s="71" t="s">
        <v>278</v>
      </c>
      <c r="D61" s="2" t="s">
        <v>279</v>
      </c>
      <c r="E61" s="2" t="s">
        <v>280</v>
      </c>
      <c r="F61" s="2" t="s">
        <v>138</v>
      </c>
      <c r="G61" s="72">
        <f>[1]Feuil1!R147</f>
        <v>123062.01211295565</v>
      </c>
    </row>
    <row r="62" spans="1:7">
      <c r="A62" s="2" t="s">
        <v>172</v>
      </c>
      <c r="B62" s="2" t="s">
        <v>173</v>
      </c>
      <c r="C62" s="71" t="s">
        <v>278</v>
      </c>
      <c r="D62" s="2" t="s">
        <v>281</v>
      </c>
      <c r="E62" s="2" t="s">
        <v>282</v>
      </c>
      <c r="F62" s="2" t="s">
        <v>134</v>
      </c>
      <c r="G62" s="72">
        <f>[1]Feuil1!R247</f>
        <v>98359.856012689386</v>
      </c>
    </row>
    <row r="63" spans="1:7">
      <c r="A63" s="2" t="s">
        <v>172</v>
      </c>
      <c r="B63" s="2" t="s">
        <v>173</v>
      </c>
      <c r="C63" s="71" t="s">
        <v>278</v>
      </c>
      <c r="D63" s="2" t="s">
        <v>281</v>
      </c>
      <c r="E63" s="2" t="s">
        <v>283</v>
      </c>
      <c r="F63" s="2" t="s">
        <v>138</v>
      </c>
      <c r="G63" s="72">
        <f>[1]Feuil1!R141</f>
        <v>158357.07322503216</v>
      </c>
    </row>
    <row r="64" spans="1:7">
      <c r="A64" s="2" t="s">
        <v>172</v>
      </c>
      <c r="B64" s="2" t="s">
        <v>173</v>
      </c>
      <c r="C64" s="71" t="s">
        <v>278</v>
      </c>
      <c r="D64" s="2" t="s">
        <v>281</v>
      </c>
      <c r="E64" s="2" t="s">
        <v>284</v>
      </c>
      <c r="F64" s="2" t="s">
        <v>134</v>
      </c>
      <c r="G64" s="72">
        <f>[1]Feuil1!R244</f>
        <v>70947.756531338455</v>
      </c>
    </row>
    <row r="65" spans="1:7">
      <c r="A65" s="2" t="s">
        <v>172</v>
      </c>
      <c r="B65" s="2" t="s">
        <v>173</v>
      </c>
      <c r="C65" s="71" t="s">
        <v>278</v>
      </c>
      <c r="D65" s="2" t="s">
        <v>281</v>
      </c>
      <c r="E65" s="2" t="s">
        <v>281</v>
      </c>
      <c r="F65" s="2" t="s">
        <v>138</v>
      </c>
      <c r="G65" s="72">
        <f>[1]Feuil1!R144</f>
        <v>91081.797039437151</v>
      </c>
    </row>
    <row r="66" spans="1:7">
      <c r="A66" s="2" t="s">
        <v>172</v>
      </c>
      <c r="B66" s="2" t="s">
        <v>173</v>
      </c>
      <c r="C66" s="71" t="s">
        <v>275</v>
      </c>
      <c r="D66" s="2" t="s">
        <v>276</v>
      </c>
      <c r="E66" s="2" t="s">
        <v>285</v>
      </c>
      <c r="F66" s="2" t="s">
        <v>134</v>
      </c>
      <c r="G66" s="72">
        <f>[1]Feuil1!R249</f>
        <v>61669.146161338474</v>
      </c>
    </row>
    <row r="67" spans="1:7">
      <c r="A67" s="2" t="s">
        <v>129</v>
      </c>
      <c r="B67" s="2" t="s">
        <v>130</v>
      </c>
      <c r="C67" s="71" t="s">
        <v>131</v>
      </c>
      <c r="D67" s="2" t="s">
        <v>132</v>
      </c>
      <c r="E67" s="2" t="s">
        <v>286</v>
      </c>
      <c r="F67" s="2" t="s">
        <v>134</v>
      </c>
      <c r="G67" s="72">
        <f>[1]Feuil1!R207</f>
        <v>76643.762243704332</v>
      </c>
    </row>
    <row r="68" spans="1:7">
      <c r="A68" s="2" t="s">
        <v>143</v>
      </c>
      <c r="B68" s="2" t="s">
        <v>144</v>
      </c>
      <c r="C68" s="71" t="s">
        <v>287</v>
      </c>
      <c r="D68" s="2" t="s">
        <v>288</v>
      </c>
      <c r="E68" s="2" t="s">
        <v>288</v>
      </c>
      <c r="F68" s="2" t="s">
        <v>138</v>
      </c>
      <c r="G68" s="72">
        <f>[1]Feuil1!R150</f>
        <v>56736.548417632504</v>
      </c>
    </row>
    <row r="69" spans="1:7">
      <c r="A69" s="2" t="s">
        <v>289</v>
      </c>
      <c r="B69" s="2" t="s">
        <v>290</v>
      </c>
      <c r="C69" s="71" t="s">
        <v>291</v>
      </c>
      <c r="D69" s="2" t="s">
        <v>292</v>
      </c>
      <c r="E69" s="2" t="s">
        <v>293</v>
      </c>
      <c r="F69" s="2" t="s">
        <v>138</v>
      </c>
      <c r="G69" s="72">
        <f>[1]Feuil1!R171</f>
        <v>103265.78015508092</v>
      </c>
    </row>
    <row r="70" spans="1:7">
      <c r="A70" s="2" t="s">
        <v>289</v>
      </c>
      <c r="B70" s="2" t="s">
        <v>290</v>
      </c>
      <c r="C70" s="71" t="s">
        <v>291</v>
      </c>
      <c r="D70" s="2" t="s">
        <v>292</v>
      </c>
      <c r="E70" s="2" t="s">
        <v>294</v>
      </c>
      <c r="F70" s="2" t="s">
        <v>138</v>
      </c>
      <c r="G70" s="72">
        <f>[1]Feuil1!R170</f>
        <v>84923.49615321614</v>
      </c>
    </row>
    <row r="71" spans="1:7">
      <c r="A71" s="2" t="s">
        <v>295</v>
      </c>
      <c r="B71" s="2" t="s">
        <v>296</v>
      </c>
      <c r="C71" s="71" t="s">
        <v>297</v>
      </c>
      <c r="D71" s="2" t="s">
        <v>298</v>
      </c>
      <c r="E71" s="2" t="s">
        <v>298</v>
      </c>
      <c r="F71" s="2" t="s">
        <v>138</v>
      </c>
      <c r="G71" s="72">
        <f>[1]Feuil1!R176</f>
        <v>68028.325413510844</v>
      </c>
    </row>
    <row r="72" spans="1:7">
      <c r="A72" s="2" t="s">
        <v>299</v>
      </c>
      <c r="B72" s="2" t="s">
        <v>300</v>
      </c>
      <c r="C72" s="71" t="s">
        <v>301</v>
      </c>
      <c r="D72" s="2" t="s">
        <v>302</v>
      </c>
      <c r="E72" s="2" t="s">
        <v>302</v>
      </c>
      <c r="F72" s="2" t="s">
        <v>138</v>
      </c>
      <c r="G72" s="72">
        <f>[1]Feuil1!R78</f>
        <v>68145.732970693964</v>
      </c>
    </row>
    <row r="73" spans="1:7" ht="15">
      <c r="A73" s="2" t="s">
        <v>303</v>
      </c>
      <c r="B73" s="2" t="s">
        <v>304</v>
      </c>
      <c r="C73" s="71" t="s">
        <v>305</v>
      </c>
      <c r="D73" s="2" t="s">
        <v>306</v>
      </c>
      <c r="E73" s="73" t="s">
        <v>307</v>
      </c>
      <c r="F73" s="2" t="s">
        <v>138</v>
      </c>
      <c r="G73" s="72">
        <f>[1]Feuil1!R140</f>
        <v>72728.14967943629</v>
      </c>
    </row>
    <row r="74" spans="1:7" ht="15">
      <c r="A74" s="2" t="s">
        <v>237</v>
      </c>
      <c r="B74" s="2" t="s">
        <v>238</v>
      </c>
      <c r="C74" s="71" t="s">
        <v>239</v>
      </c>
      <c r="D74" s="2" t="s">
        <v>240</v>
      </c>
      <c r="E74" s="73" t="s">
        <v>308</v>
      </c>
      <c r="F74" s="2" t="s">
        <v>138</v>
      </c>
      <c r="G74" s="72">
        <f>[1]Feuil1!R52</f>
        <v>79005.483600032196</v>
      </c>
    </row>
    <row r="75" spans="1:7" ht="15">
      <c r="A75" s="2" t="s">
        <v>237</v>
      </c>
      <c r="B75" s="2" t="s">
        <v>238</v>
      </c>
      <c r="C75" s="71" t="s">
        <v>239</v>
      </c>
      <c r="D75" s="2" t="s">
        <v>240</v>
      </c>
      <c r="E75" s="73" t="s">
        <v>309</v>
      </c>
      <c r="F75" s="2" t="s">
        <v>138</v>
      </c>
      <c r="G75" s="72">
        <f>[1]Feuil1!R51</f>
        <v>79501.676756397457</v>
      </c>
    </row>
    <row r="76" spans="1:7">
      <c r="A76" s="2" t="s">
        <v>157</v>
      </c>
      <c r="B76" s="2" t="s">
        <v>158</v>
      </c>
      <c r="C76" s="71" t="s">
        <v>310</v>
      </c>
      <c r="D76" s="2" t="s">
        <v>311</v>
      </c>
      <c r="E76" s="2" t="s">
        <v>311</v>
      </c>
      <c r="F76" s="2" t="s">
        <v>138</v>
      </c>
      <c r="G76" s="72">
        <f>[1]Feuil1!R132</f>
        <v>55333.74318383108</v>
      </c>
    </row>
    <row r="77" spans="1:7">
      <c r="A77" s="2" t="s">
        <v>237</v>
      </c>
      <c r="B77" s="2" t="s">
        <v>238</v>
      </c>
      <c r="C77" s="71" t="s">
        <v>239</v>
      </c>
      <c r="D77" s="2" t="s">
        <v>240</v>
      </c>
      <c r="E77" s="2" t="s">
        <v>312</v>
      </c>
      <c r="F77" s="2" t="s">
        <v>138</v>
      </c>
      <c r="G77" s="72">
        <f>[1]Feuil1!R53</f>
        <v>64461.970802734933</v>
      </c>
    </row>
    <row r="78" spans="1:7">
      <c r="A78" s="2" t="s">
        <v>313</v>
      </c>
      <c r="B78" s="2" t="s">
        <v>314</v>
      </c>
      <c r="C78" s="71" t="s">
        <v>315</v>
      </c>
      <c r="D78" s="2" t="s">
        <v>314</v>
      </c>
      <c r="E78" s="2" t="s">
        <v>314</v>
      </c>
      <c r="F78" s="2" t="s">
        <v>138</v>
      </c>
      <c r="G78" s="72">
        <f>[1]Feuil1!R81</f>
        <v>64352.087891575691</v>
      </c>
    </row>
    <row r="79" spans="1:7">
      <c r="A79" s="2" t="s">
        <v>316</v>
      </c>
      <c r="B79" s="2" t="s">
        <v>317</v>
      </c>
      <c r="C79" s="71" t="s">
        <v>318</v>
      </c>
      <c r="D79" s="2" t="s">
        <v>317</v>
      </c>
      <c r="E79" s="2" t="s">
        <v>317</v>
      </c>
      <c r="F79" s="2" t="s">
        <v>138</v>
      </c>
      <c r="G79" s="72">
        <f>[1]Feuil1!R84</f>
        <v>62203.632239817096</v>
      </c>
    </row>
    <row r="80" spans="1:7">
      <c r="A80" s="2" t="s">
        <v>143</v>
      </c>
      <c r="B80" s="2" t="s">
        <v>144</v>
      </c>
      <c r="C80" s="71" t="s">
        <v>319</v>
      </c>
      <c r="D80" s="2" t="s">
        <v>320</v>
      </c>
      <c r="E80" s="2" t="s">
        <v>321</v>
      </c>
      <c r="F80" s="2" t="s">
        <v>138</v>
      </c>
      <c r="G80" s="72">
        <f>[1]Feuil1!R151</f>
        <v>47385.717548138688</v>
      </c>
    </row>
    <row r="81" spans="1:7">
      <c r="A81" s="2" t="s">
        <v>143</v>
      </c>
      <c r="B81" s="2" t="s">
        <v>144</v>
      </c>
      <c r="C81" s="71" t="s">
        <v>319</v>
      </c>
      <c r="D81" s="2" t="s">
        <v>320</v>
      </c>
      <c r="E81" s="2" t="s">
        <v>322</v>
      </c>
      <c r="F81" s="2" t="s">
        <v>138</v>
      </c>
      <c r="G81" s="72">
        <f>[1]Feuil1!R155</f>
        <v>50991.981891018178</v>
      </c>
    </row>
    <row r="82" spans="1:7" ht="15">
      <c r="A82" s="2" t="s">
        <v>237</v>
      </c>
      <c r="B82" s="2" t="s">
        <v>238</v>
      </c>
      <c r="C82" s="71" t="s">
        <v>239</v>
      </c>
      <c r="D82" s="2" t="s">
        <v>240</v>
      </c>
      <c r="E82" s="73" t="s">
        <v>323</v>
      </c>
      <c r="F82" s="2" t="s">
        <v>138</v>
      </c>
      <c r="G82" s="72">
        <f>[1]Feuil1!R54</f>
        <v>78658.96185003221</v>
      </c>
    </row>
    <row r="83" spans="1:7">
      <c r="A83" s="2" t="s">
        <v>324</v>
      </c>
      <c r="B83" s="2" t="s">
        <v>325</v>
      </c>
      <c r="C83" s="71" t="s">
        <v>326</v>
      </c>
      <c r="D83" s="2" t="s">
        <v>327</v>
      </c>
      <c r="E83" s="2" t="s">
        <v>328</v>
      </c>
      <c r="F83" s="2" t="s">
        <v>134</v>
      </c>
      <c r="G83" s="72">
        <f>[1]Feuil1!R212</f>
        <v>63084.712161338473</v>
      </c>
    </row>
    <row r="84" spans="1:7">
      <c r="A84" s="2" t="s">
        <v>129</v>
      </c>
      <c r="B84" s="2" t="s">
        <v>130</v>
      </c>
      <c r="C84" s="71" t="s">
        <v>329</v>
      </c>
      <c r="D84" s="2" t="s">
        <v>330</v>
      </c>
      <c r="E84" s="2" t="s">
        <v>331</v>
      </c>
      <c r="F84" s="2" t="s">
        <v>138</v>
      </c>
      <c r="G84" s="72">
        <f>[1]Feuil1!R27</f>
        <v>57617.304320307572</v>
      </c>
    </row>
    <row r="85" spans="1:7">
      <c r="A85" s="2" t="s">
        <v>332</v>
      </c>
      <c r="B85" s="2" t="s">
        <v>333</v>
      </c>
      <c r="C85" s="71" t="s">
        <v>239</v>
      </c>
      <c r="D85" s="2" t="s">
        <v>240</v>
      </c>
      <c r="E85" s="2" t="s">
        <v>334</v>
      </c>
      <c r="F85" s="2" t="s">
        <v>138</v>
      </c>
      <c r="G85" s="72">
        <f>[1]Feuil1!R133</f>
        <v>81706.592347700192</v>
      </c>
    </row>
    <row r="86" spans="1:7">
      <c r="A86" s="2" t="s">
        <v>332</v>
      </c>
      <c r="B86" s="2" t="s">
        <v>333</v>
      </c>
      <c r="C86" s="71" t="s">
        <v>239</v>
      </c>
      <c r="D86" s="2" t="s">
        <v>240</v>
      </c>
      <c r="E86" s="2" t="s">
        <v>335</v>
      </c>
      <c r="F86" s="2" t="s">
        <v>138</v>
      </c>
      <c r="G86" s="72">
        <f>[1]Feuil1!R134</f>
        <v>104707.16118503224</v>
      </c>
    </row>
    <row r="87" spans="1:7">
      <c r="A87" s="2" t="s">
        <v>332</v>
      </c>
      <c r="B87" s="2" t="s">
        <v>333</v>
      </c>
      <c r="C87" s="71" t="s">
        <v>336</v>
      </c>
      <c r="D87" s="2" t="s">
        <v>337</v>
      </c>
      <c r="E87" s="2" t="s">
        <v>338</v>
      </c>
      <c r="F87" s="2" t="s">
        <v>138</v>
      </c>
      <c r="G87" s="72">
        <f>[1]Feuil1!R139</f>
        <v>60997.760053748199</v>
      </c>
    </row>
    <row r="88" spans="1:7">
      <c r="A88" s="2" t="s">
        <v>339</v>
      </c>
      <c r="B88" s="2" t="s">
        <v>340</v>
      </c>
      <c r="C88" s="71" t="s">
        <v>341</v>
      </c>
      <c r="D88" s="2" t="s">
        <v>340</v>
      </c>
      <c r="E88" s="2" t="s">
        <v>342</v>
      </c>
      <c r="F88" s="2" t="s">
        <v>138</v>
      </c>
      <c r="G88" s="72">
        <f>[1]Feuil1!R109</f>
        <v>68966.797514386155</v>
      </c>
    </row>
    <row r="89" spans="1:7">
      <c r="A89" s="2" t="s">
        <v>343</v>
      </c>
      <c r="B89" s="2" t="s">
        <v>344</v>
      </c>
      <c r="C89" s="71" t="s">
        <v>345</v>
      </c>
      <c r="D89" s="2" t="s">
        <v>344</v>
      </c>
      <c r="E89" s="2" t="s">
        <v>346</v>
      </c>
      <c r="F89" s="2" t="s">
        <v>138</v>
      </c>
      <c r="G89" s="72">
        <f>[1]Feuil1!R94</f>
        <v>63934.818760020367</v>
      </c>
    </row>
    <row r="90" spans="1:7">
      <c r="A90" s="2" t="s">
        <v>347</v>
      </c>
      <c r="B90" s="2" t="s">
        <v>348</v>
      </c>
      <c r="C90" s="71" t="s">
        <v>266</v>
      </c>
      <c r="D90" s="2" t="s">
        <v>271</v>
      </c>
      <c r="E90" s="2" t="s">
        <v>349</v>
      </c>
      <c r="F90" s="2" t="s">
        <v>138</v>
      </c>
      <c r="G90" s="72">
        <f>[1]Feuil1!R73</f>
        <v>73790.537826528933</v>
      </c>
    </row>
    <row r="91" spans="1:7" ht="15">
      <c r="A91" s="2" t="s">
        <v>260</v>
      </c>
      <c r="B91" s="2" t="s">
        <v>261</v>
      </c>
      <c r="C91" s="71" t="s">
        <v>239</v>
      </c>
      <c r="D91" s="2" t="s">
        <v>240</v>
      </c>
      <c r="E91" s="73" t="s">
        <v>350</v>
      </c>
      <c r="F91" s="2" t="s">
        <v>138</v>
      </c>
      <c r="G91" s="72">
        <f>[1]Feuil1!R47</f>
        <v>100284.24840912313</v>
      </c>
    </row>
    <row r="92" spans="1:7" ht="15">
      <c r="A92" s="2" t="s">
        <v>260</v>
      </c>
      <c r="B92" s="2" t="s">
        <v>261</v>
      </c>
      <c r="C92" s="71" t="s">
        <v>239</v>
      </c>
      <c r="D92" s="2" t="s">
        <v>240</v>
      </c>
      <c r="E92" s="73" t="s">
        <v>351</v>
      </c>
      <c r="F92" s="2" t="s">
        <v>138</v>
      </c>
      <c r="G92" s="72">
        <f>[1]Feuil1!R44</f>
        <v>88005.483470253326</v>
      </c>
    </row>
    <row r="93" spans="1:7">
      <c r="A93" s="2" t="s">
        <v>228</v>
      </c>
      <c r="B93" s="2" t="s">
        <v>229</v>
      </c>
      <c r="C93" s="71" t="s">
        <v>230</v>
      </c>
      <c r="D93" s="2" t="s">
        <v>38</v>
      </c>
      <c r="E93" s="2" t="s">
        <v>352</v>
      </c>
      <c r="F93" s="2" t="s">
        <v>134</v>
      </c>
      <c r="G93" s="72">
        <f>[1]Feuil1!R226</f>
        <v>104561.86852022885</v>
      </c>
    </row>
    <row r="94" spans="1:7">
      <c r="A94" s="2" t="s">
        <v>129</v>
      </c>
      <c r="B94" s="2" t="s">
        <v>130</v>
      </c>
      <c r="C94" s="71" t="s">
        <v>131</v>
      </c>
      <c r="D94" s="2" t="s">
        <v>132</v>
      </c>
      <c r="E94" s="2" t="s">
        <v>353</v>
      </c>
      <c r="F94" s="2" t="s">
        <v>134</v>
      </c>
      <c r="G94" s="72">
        <f>[1]Feuil1!R209</f>
        <v>89644.542911338445</v>
      </c>
    </row>
    <row r="95" spans="1:7">
      <c r="A95" s="2" t="s">
        <v>129</v>
      </c>
      <c r="B95" s="2" t="s">
        <v>130</v>
      </c>
      <c r="C95" s="71" t="s">
        <v>131</v>
      </c>
      <c r="D95" s="2" t="s">
        <v>132</v>
      </c>
      <c r="E95" s="2" t="s">
        <v>354</v>
      </c>
      <c r="F95" s="2" t="s">
        <v>134</v>
      </c>
      <c r="G95" s="72">
        <f>[1]Feuil1!R208</f>
        <v>88848.661161338445</v>
      </c>
    </row>
    <row r="96" spans="1:7">
      <c r="A96" s="2" t="s">
        <v>172</v>
      </c>
      <c r="B96" s="2" t="s">
        <v>173</v>
      </c>
      <c r="C96" s="71" t="s">
        <v>275</v>
      </c>
      <c r="D96" s="2" t="s">
        <v>276</v>
      </c>
      <c r="E96" s="2" t="s">
        <v>355</v>
      </c>
      <c r="F96" s="2" t="s">
        <v>134</v>
      </c>
      <c r="G96" s="72">
        <f>[1]Feuil1!R250</f>
        <v>105217.92244965013</v>
      </c>
    </row>
    <row r="97" spans="1:7">
      <c r="A97" s="2" t="s">
        <v>232</v>
      </c>
      <c r="B97" s="2" t="s">
        <v>233</v>
      </c>
      <c r="C97" s="71" t="s">
        <v>234</v>
      </c>
      <c r="D97" s="2" t="s">
        <v>235</v>
      </c>
      <c r="E97" s="2" t="s">
        <v>356</v>
      </c>
      <c r="F97" s="2" t="s">
        <v>138</v>
      </c>
      <c r="G97" s="72">
        <f>[1]Feuil1!R113</f>
        <v>82726.414277573058</v>
      </c>
    </row>
    <row r="98" spans="1:7">
      <c r="A98" s="2" t="s">
        <v>357</v>
      </c>
      <c r="B98" s="2" t="s">
        <v>358</v>
      </c>
      <c r="C98" s="71" t="s">
        <v>239</v>
      </c>
      <c r="D98" s="2" t="s">
        <v>240</v>
      </c>
      <c r="E98" s="2" t="s">
        <v>359</v>
      </c>
      <c r="F98" s="2" t="s">
        <v>138</v>
      </c>
      <c r="G98" s="72">
        <f>[1]Feuil1!R161</f>
        <v>95983.240477081461</v>
      </c>
    </row>
    <row r="99" spans="1:7">
      <c r="A99" s="2" t="s">
        <v>357</v>
      </c>
      <c r="B99" s="2" t="s">
        <v>358</v>
      </c>
      <c r="C99" s="71" t="s">
        <v>239</v>
      </c>
      <c r="D99" s="2" t="s">
        <v>240</v>
      </c>
      <c r="E99" s="2" t="s">
        <v>360</v>
      </c>
      <c r="F99" s="2" t="s">
        <v>138</v>
      </c>
      <c r="G99" s="72">
        <f>[1]Feuil1!R162</f>
        <v>81067.572081709746</v>
      </c>
    </row>
    <row r="100" spans="1:7">
      <c r="A100" s="2" t="s">
        <v>172</v>
      </c>
      <c r="B100" s="2" t="s">
        <v>173</v>
      </c>
      <c r="C100" s="71" t="s">
        <v>174</v>
      </c>
      <c r="D100" s="2" t="s">
        <v>175</v>
      </c>
      <c r="E100" s="2" t="s">
        <v>361</v>
      </c>
      <c r="F100" s="2" t="s">
        <v>134</v>
      </c>
      <c r="G100" s="72">
        <f>[1]Feuil1!R251</f>
        <v>58185.790554195592</v>
      </c>
    </row>
    <row r="101" spans="1:7">
      <c r="A101" s="2" t="s">
        <v>362</v>
      </c>
      <c r="B101" s="2" t="s">
        <v>363</v>
      </c>
      <c r="C101" s="71" t="s">
        <v>364</v>
      </c>
      <c r="D101" s="2" t="s">
        <v>365</v>
      </c>
      <c r="E101" s="2" t="s">
        <v>365</v>
      </c>
      <c r="F101" s="2" t="s">
        <v>138</v>
      </c>
      <c r="G101" s="72">
        <f>[1]Feuil1!R180</f>
        <v>66274.137043756855</v>
      </c>
    </row>
    <row r="102" spans="1:7">
      <c r="A102" s="2" t="s">
        <v>366</v>
      </c>
      <c r="B102" s="2" t="s">
        <v>367</v>
      </c>
      <c r="C102" s="71" t="s">
        <v>368</v>
      </c>
      <c r="D102" s="2" t="s">
        <v>369</v>
      </c>
      <c r="E102" s="2" t="s">
        <v>370</v>
      </c>
      <c r="F102" s="2" t="s">
        <v>138</v>
      </c>
      <c r="G102" s="72">
        <f>[1]Feuil1!R167</f>
        <v>63841.592545994521</v>
      </c>
    </row>
  </sheetData>
  <mergeCells count="2">
    <mergeCell ref="A1:G1"/>
    <mergeCell ref="A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D92BB-9E4F-49D0-99F8-EA83B06F0550}">
  <dimension ref="A1:L49"/>
  <sheetViews>
    <sheetView topLeftCell="A4" workbookViewId="0">
      <selection activeCell="A40" sqref="A40"/>
    </sheetView>
  </sheetViews>
  <sheetFormatPr baseColWidth="10" defaultRowHeight="12.75"/>
  <cols>
    <col min="1" max="1" width="131.7109375" bestFit="1" customWidth="1"/>
    <col min="10" max="10" width="11.140625" bestFit="1" customWidth="1"/>
  </cols>
  <sheetData>
    <row r="1" spans="1:12">
      <c r="C1" s="75"/>
      <c r="D1" s="75"/>
      <c r="E1" s="75"/>
      <c r="F1" s="76"/>
      <c r="G1" s="76"/>
      <c r="H1" s="76"/>
      <c r="I1" s="76"/>
      <c r="J1" s="77"/>
    </row>
    <row r="2" spans="1:12">
      <c r="C2" s="75"/>
      <c r="D2" s="75"/>
      <c r="E2" s="75"/>
      <c r="F2" s="76"/>
      <c r="G2" s="76"/>
      <c r="H2" s="76"/>
      <c r="I2" s="76"/>
      <c r="J2" s="77"/>
    </row>
    <row r="3" spans="1:12">
      <c r="C3" s="75"/>
      <c r="D3" s="75"/>
      <c r="E3" s="75"/>
      <c r="F3" s="76"/>
      <c r="G3" s="76"/>
      <c r="H3" s="76"/>
      <c r="I3" s="76"/>
      <c r="J3" s="77"/>
    </row>
    <row r="4" spans="1:12">
      <c r="C4" s="75"/>
      <c r="D4" s="75"/>
      <c r="E4" s="75"/>
      <c r="F4" s="76"/>
      <c r="G4" s="76"/>
      <c r="H4" s="76"/>
      <c r="I4" s="76"/>
      <c r="J4" s="77"/>
    </row>
    <row r="5" spans="1:12">
      <c r="C5" s="75"/>
      <c r="D5" s="75"/>
      <c r="E5" s="75"/>
      <c r="F5" s="76"/>
      <c r="G5" s="76"/>
      <c r="H5" s="76"/>
      <c r="I5" s="76"/>
      <c r="J5" s="77"/>
    </row>
    <row r="6" spans="1:12">
      <c r="A6" s="78"/>
      <c r="B6" s="78"/>
      <c r="C6" s="75"/>
      <c r="D6" s="75"/>
      <c r="E6" s="75"/>
      <c r="F6" s="76"/>
      <c r="G6" s="76"/>
      <c r="H6" s="76"/>
      <c r="I6" s="76"/>
      <c r="J6" s="77"/>
    </row>
    <row r="7" spans="1:12" ht="15">
      <c r="A7" s="79" t="s">
        <v>106</v>
      </c>
      <c r="B7" s="79"/>
      <c r="C7" s="75"/>
      <c r="D7" s="75"/>
      <c r="E7" s="75"/>
      <c r="F7" s="76"/>
      <c r="G7" s="76"/>
      <c r="H7" s="76"/>
      <c r="I7" s="76"/>
      <c r="J7" s="77"/>
    </row>
    <row r="8" spans="1:12">
      <c r="A8" s="78"/>
      <c r="B8" s="78"/>
      <c r="C8" s="75"/>
      <c r="D8" s="75"/>
      <c r="E8" s="75"/>
      <c r="F8" s="76"/>
      <c r="G8" s="76"/>
      <c r="H8" s="76"/>
      <c r="I8" s="76"/>
      <c r="J8" s="77"/>
    </row>
    <row r="9" spans="1:12">
      <c r="C9" s="75"/>
      <c r="D9" s="75"/>
      <c r="E9" s="75"/>
      <c r="F9" s="76"/>
      <c r="G9" s="76"/>
      <c r="H9" s="76"/>
      <c r="I9" s="76"/>
      <c r="J9" s="77"/>
    </row>
    <row r="10" spans="1:12">
      <c r="C10" s="75"/>
      <c r="D10" s="75"/>
      <c r="E10" s="75"/>
      <c r="F10" s="76"/>
      <c r="G10" s="76"/>
      <c r="H10" s="76"/>
      <c r="I10" s="76"/>
      <c r="J10" s="77"/>
    </row>
    <row r="11" spans="1:12" ht="18.75">
      <c r="A11" s="80" t="s">
        <v>371</v>
      </c>
      <c r="B11" s="80"/>
      <c r="C11" s="75"/>
      <c r="D11" s="75"/>
      <c r="E11" s="81"/>
      <c r="F11" s="81"/>
      <c r="G11" s="81"/>
      <c r="H11" s="81"/>
      <c r="I11" s="76"/>
      <c r="J11" s="77"/>
    </row>
    <row r="12" spans="1:12">
      <c r="C12" s="75"/>
      <c r="D12" s="75"/>
      <c r="E12" s="75"/>
      <c r="F12" s="76"/>
      <c r="G12" s="76"/>
      <c r="H12" s="76"/>
      <c r="I12" s="76"/>
      <c r="J12" s="77"/>
    </row>
    <row r="13" spans="1:12">
      <c r="C13" s="75"/>
      <c r="D13" s="75"/>
      <c r="E13" s="75"/>
      <c r="F13" s="76"/>
      <c r="G13" s="76"/>
      <c r="H13" s="76"/>
      <c r="I13" s="76"/>
      <c r="J13" s="77"/>
    </row>
    <row r="14" spans="1:12" ht="45">
      <c r="A14" s="82" t="s">
        <v>70</v>
      </c>
      <c r="B14" s="82" t="s">
        <v>71</v>
      </c>
      <c r="C14" s="82" t="s">
        <v>72</v>
      </c>
      <c r="D14" s="82" t="s">
        <v>73</v>
      </c>
      <c r="E14" s="83" t="s">
        <v>74</v>
      </c>
      <c r="F14" s="83" t="s">
        <v>75</v>
      </c>
      <c r="G14" s="83" t="s">
        <v>76</v>
      </c>
      <c r="H14" s="83" t="s">
        <v>77</v>
      </c>
      <c r="I14" s="83" t="s">
        <v>78</v>
      </c>
      <c r="J14" s="84" t="s">
        <v>79</v>
      </c>
      <c r="K14" s="84" t="s">
        <v>80</v>
      </c>
      <c r="L14" s="85" t="s">
        <v>81</v>
      </c>
    </row>
    <row r="15" spans="1:12" ht="15">
      <c r="A15" s="86" t="s">
        <v>82</v>
      </c>
      <c r="B15" s="87" t="s">
        <v>83</v>
      </c>
      <c r="C15" s="88" t="s">
        <v>84</v>
      </c>
      <c r="D15" s="89">
        <v>24960</v>
      </c>
      <c r="E15" s="89">
        <f t="shared" ref="E15:E31" si="0">D15*0.1</f>
        <v>2496</v>
      </c>
      <c r="F15" s="89">
        <f t="shared" ref="F15:F30" si="1">(D15+E15)*0.1</f>
        <v>2745.6000000000004</v>
      </c>
      <c r="G15" s="89">
        <f t="shared" ref="G15:G20" si="2">(D15+E15+F15)*0.5</f>
        <v>15100.8</v>
      </c>
      <c r="H15" s="89">
        <f t="shared" ref="H15:H31" si="3">SUM(D15:G15)</f>
        <v>45302.399999999994</v>
      </c>
      <c r="I15" s="89">
        <f t="shared" ref="I15:I31" si="4">H15/12</f>
        <v>3775.1999999999994</v>
      </c>
      <c r="J15" s="90">
        <f t="shared" ref="J15:J28" si="5">D15/12</f>
        <v>2080</v>
      </c>
      <c r="K15" s="91">
        <f>J15-(J15*25.2/100)</f>
        <v>1555.8400000000001</v>
      </c>
      <c r="L15" s="92">
        <f>((D15/12)/147.42)*1.5</f>
        <v>21.164021164021165</v>
      </c>
    </row>
    <row r="16" spans="1:12" ht="15">
      <c r="A16" s="86" t="s">
        <v>85</v>
      </c>
      <c r="B16" s="87" t="s">
        <v>86</v>
      </c>
      <c r="C16" s="88" t="s">
        <v>84</v>
      </c>
      <c r="D16" s="89">
        <v>24960</v>
      </c>
      <c r="E16" s="89">
        <f t="shared" si="0"/>
        <v>2496</v>
      </c>
      <c r="F16" s="89">
        <f t="shared" si="1"/>
        <v>2745.6000000000004</v>
      </c>
      <c r="G16" s="89">
        <f t="shared" si="2"/>
        <v>15100.8</v>
      </c>
      <c r="H16" s="89">
        <f t="shared" ref="H16" si="6">SUM(D16:G16)</f>
        <v>45302.399999999994</v>
      </c>
      <c r="I16" s="89">
        <f t="shared" si="4"/>
        <v>3775.1999999999994</v>
      </c>
      <c r="J16" s="90">
        <f t="shared" si="5"/>
        <v>2080</v>
      </c>
      <c r="K16" s="91">
        <f>J16-(J16*25.2/100)</f>
        <v>1555.8400000000001</v>
      </c>
      <c r="L16" s="92">
        <f t="shared" ref="L16:L20" si="7">((D16/12)/147.42)*1.5</f>
        <v>21.164021164021165</v>
      </c>
    </row>
    <row r="17" spans="1:12" ht="15">
      <c r="A17" s="86" t="s">
        <v>87</v>
      </c>
      <c r="B17" s="87" t="s">
        <v>83</v>
      </c>
      <c r="C17" s="88" t="s">
        <v>88</v>
      </c>
      <c r="D17" s="89">
        <v>27468</v>
      </c>
      <c r="E17" s="89">
        <f t="shared" si="0"/>
        <v>2746.8</v>
      </c>
      <c r="F17" s="89">
        <f t="shared" si="1"/>
        <v>3021.48</v>
      </c>
      <c r="G17" s="89">
        <f t="shared" si="2"/>
        <v>16618.14</v>
      </c>
      <c r="H17" s="89">
        <f t="shared" si="3"/>
        <v>49854.42</v>
      </c>
      <c r="I17" s="89">
        <f t="shared" si="4"/>
        <v>4154.5349999999999</v>
      </c>
      <c r="J17" s="90">
        <f t="shared" si="5"/>
        <v>2289</v>
      </c>
      <c r="K17" s="91">
        <f>J17-(J17*24.94/100)</f>
        <v>1718.1233999999999</v>
      </c>
      <c r="L17" s="92">
        <f t="shared" si="7"/>
        <v>23.29059829059829</v>
      </c>
    </row>
    <row r="18" spans="1:12" ht="15">
      <c r="A18" s="86" t="s">
        <v>89</v>
      </c>
      <c r="B18" s="87" t="s">
        <v>83</v>
      </c>
      <c r="C18" s="88" t="s">
        <v>90</v>
      </c>
      <c r="D18" s="89">
        <v>27468</v>
      </c>
      <c r="E18" s="89">
        <f t="shared" si="0"/>
        <v>2746.8</v>
      </c>
      <c r="F18" s="89">
        <f t="shared" si="1"/>
        <v>3021.48</v>
      </c>
      <c r="G18" s="89">
        <f t="shared" si="2"/>
        <v>16618.14</v>
      </c>
      <c r="H18" s="89">
        <f t="shared" si="3"/>
        <v>49854.42</v>
      </c>
      <c r="I18" s="89">
        <f t="shared" si="4"/>
        <v>4154.5349999999999</v>
      </c>
      <c r="J18" s="90">
        <f t="shared" si="5"/>
        <v>2289</v>
      </c>
      <c r="K18" s="91">
        <f>J18-(J18*24.94/100)</f>
        <v>1718.1233999999999</v>
      </c>
      <c r="L18" s="92">
        <f t="shared" si="7"/>
        <v>23.29059829059829</v>
      </c>
    </row>
    <row r="19" spans="1:12" ht="15">
      <c r="A19" s="86" t="s">
        <v>91</v>
      </c>
      <c r="B19" s="87" t="s">
        <v>83</v>
      </c>
      <c r="C19" s="93" t="s">
        <v>372</v>
      </c>
      <c r="D19" s="89">
        <v>29412</v>
      </c>
      <c r="E19" s="89">
        <f t="shared" si="0"/>
        <v>2941.2000000000003</v>
      </c>
      <c r="F19" s="89">
        <f t="shared" si="1"/>
        <v>3235.32</v>
      </c>
      <c r="G19" s="89">
        <f t="shared" si="2"/>
        <v>17794.260000000002</v>
      </c>
      <c r="H19" s="89">
        <f t="shared" si="3"/>
        <v>53382.780000000006</v>
      </c>
      <c r="I19" s="89">
        <f t="shared" si="4"/>
        <v>4448.5650000000005</v>
      </c>
      <c r="J19" s="90">
        <f t="shared" si="5"/>
        <v>2451</v>
      </c>
      <c r="K19" s="91">
        <f>J19-(J19*24.9/100)</f>
        <v>1840.701</v>
      </c>
      <c r="L19" s="92">
        <f t="shared" si="7"/>
        <v>24.938949938949939</v>
      </c>
    </row>
    <row r="20" spans="1:12" ht="15">
      <c r="A20" s="86" t="s">
        <v>373</v>
      </c>
      <c r="B20" s="87" t="s">
        <v>83</v>
      </c>
      <c r="C20" s="93" t="s">
        <v>92</v>
      </c>
      <c r="D20" s="89">
        <v>31809</v>
      </c>
      <c r="E20" s="89">
        <f t="shared" si="0"/>
        <v>3180.9</v>
      </c>
      <c r="F20" s="89">
        <f t="shared" si="1"/>
        <v>3498.9900000000002</v>
      </c>
      <c r="G20" s="89">
        <f t="shared" si="2"/>
        <v>19244.445</v>
      </c>
      <c r="H20" s="89">
        <f t="shared" si="3"/>
        <v>57733.334999999999</v>
      </c>
      <c r="I20" s="89">
        <f t="shared" si="4"/>
        <v>4811.1112499999999</v>
      </c>
      <c r="J20" s="90">
        <f t="shared" si="5"/>
        <v>2650.75</v>
      </c>
      <c r="K20" s="91">
        <f t="shared" ref="K20:K23" si="8">J20-(J20*24.9/100)</f>
        <v>1990.71325</v>
      </c>
      <c r="L20" s="92">
        <f t="shared" si="7"/>
        <v>26.971408221408225</v>
      </c>
    </row>
    <row r="21" spans="1:12" ht="15">
      <c r="A21" s="86" t="s">
        <v>374</v>
      </c>
      <c r="B21" s="87" t="s">
        <v>83</v>
      </c>
      <c r="C21" s="88" t="s">
        <v>92</v>
      </c>
      <c r="D21" s="89">
        <v>32249</v>
      </c>
      <c r="E21" s="89">
        <f t="shared" si="0"/>
        <v>3224.9</v>
      </c>
      <c r="F21" s="89">
        <f t="shared" si="1"/>
        <v>3547.3900000000003</v>
      </c>
      <c r="G21" s="89">
        <f>(D21+E21+F21)*0.53</f>
        <v>20681.2837</v>
      </c>
      <c r="H21" s="89">
        <f t="shared" si="3"/>
        <v>59702.573700000001</v>
      </c>
      <c r="I21" s="89">
        <f t="shared" si="4"/>
        <v>4975.2144749999998</v>
      </c>
      <c r="J21" s="90">
        <f t="shared" si="5"/>
        <v>2687.4166666666665</v>
      </c>
      <c r="K21" s="91">
        <f t="shared" si="8"/>
        <v>2018.2499166666666</v>
      </c>
      <c r="L21" s="92">
        <f>((D21/12)/147.42)*1.53</f>
        <v>27.89138176638177</v>
      </c>
    </row>
    <row r="22" spans="1:12" ht="15">
      <c r="A22" s="86" t="s">
        <v>375</v>
      </c>
      <c r="B22" s="87" t="s">
        <v>83</v>
      </c>
      <c r="C22" s="88" t="s">
        <v>376</v>
      </c>
      <c r="D22" s="89">
        <v>32098</v>
      </c>
      <c r="E22" s="89">
        <f t="shared" si="0"/>
        <v>3209.8</v>
      </c>
      <c r="F22" s="89">
        <f t="shared" si="1"/>
        <v>3530.7800000000007</v>
      </c>
      <c r="G22" s="89">
        <f>(D22+E22+F22)*0.53</f>
        <v>20584.447400000001</v>
      </c>
      <c r="H22" s="89">
        <f t="shared" ref="H22:H23" si="9">SUM(D22:G22)</f>
        <v>59423.027400000006</v>
      </c>
      <c r="I22" s="89">
        <f t="shared" si="4"/>
        <v>4951.9189500000002</v>
      </c>
      <c r="J22" s="90">
        <f t="shared" si="5"/>
        <v>2674.8333333333335</v>
      </c>
      <c r="K22" s="91">
        <f t="shared" si="8"/>
        <v>2008.7998333333335</v>
      </c>
      <c r="L22" s="92">
        <f t="shared" ref="L22:L23" si="10">((D22/12)/147.42)*1.53</f>
        <v>27.760785510785517</v>
      </c>
    </row>
    <row r="23" spans="1:12" ht="15">
      <c r="A23" s="86" t="s">
        <v>377</v>
      </c>
      <c r="B23" s="87" t="s">
        <v>83</v>
      </c>
      <c r="C23" s="88" t="s">
        <v>376</v>
      </c>
      <c r="D23" s="89">
        <v>32538</v>
      </c>
      <c r="E23" s="89">
        <f t="shared" si="0"/>
        <v>3253.8</v>
      </c>
      <c r="F23" s="89">
        <f t="shared" si="1"/>
        <v>3579.1800000000003</v>
      </c>
      <c r="G23" s="89">
        <f>(D23+E23+F23)*0.53</f>
        <v>20866.619400000003</v>
      </c>
      <c r="H23" s="89">
        <f t="shared" si="9"/>
        <v>60237.599400000006</v>
      </c>
      <c r="I23" s="89">
        <f t="shared" si="4"/>
        <v>5019.7999500000005</v>
      </c>
      <c r="J23" s="90">
        <f t="shared" si="5"/>
        <v>2711.5</v>
      </c>
      <c r="K23" s="91">
        <f t="shared" si="8"/>
        <v>2036.3365000000001</v>
      </c>
      <c r="L23" s="92">
        <f t="shared" si="10"/>
        <v>28.141330891330895</v>
      </c>
    </row>
    <row r="24" spans="1:12" ht="15">
      <c r="A24" s="86" t="s">
        <v>378</v>
      </c>
      <c r="B24" s="87" t="s">
        <v>83</v>
      </c>
      <c r="C24" s="88" t="s">
        <v>93</v>
      </c>
      <c r="D24" s="89">
        <v>33109</v>
      </c>
      <c r="E24" s="89">
        <f t="shared" si="0"/>
        <v>3310.9</v>
      </c>
      <c r="F24" s="89">
        <f t="shared" si="1"/>
        <v>3641.9900000000002</v>
      </c>
      <c r="G24" s="89">
        <f>(D24+E24+F24)*0.55</f>
        <v>22034.039500000003</v>
      </c>
      <c r="H24" s="89">
        <f t="shared" si="3"/>
        <v>62095.929499999998</v>
      </c>
      <c r="I24" s="89">
        <f t="shared" si="4"/>
        <v>5174.6607916666662</v>
      </c>
      <c r="J24" s="90">
        <f t="shared" si="5"/>
        <v>2759.0833333333335</v>
      </c>
      <c r="K24" s="91">
        <f>J24-(J24*24.51/100)</f>
        <v>2082.8320083333333</v>
      </c>
      <c r="L24" s="92">
        <f>((D24/12)/147.42)*1.55</f>
        <v>29.009491023379919</v>
      </c>
    </row>
    <row r="25" spans="1:12" ht="15">
      <c r="A25" s="86" t="s">
        <v>379</v>
      </c>
      <c r="B25" s="87" t="s">
        <v>83</v>
      </c>
      <c r="C25" s="88" t="s">
        <v>93</v>
      </c>
      <c r="D25" s="89">
        <v>33549</v>
      </c>
      <c r="E25" s="89">
        <f t="shared" si="0"/>
        <v>3354.9</v>
      </c>
      <c r="F25" s="89">
        <f t="shared" si="1"/>
        <v>3690.3900000000003</v>
      </c>
      <c r="G25" s="89">
        <f>(D25+E25+F25)*0.55</f>
        <v>22326.859500000002</v>
      </c>
      <c r="H25" s="89">
        <f t="shared" ref="H25" si="11">SUM(D25:G25)</f>
        <v>62921.1495</v>
      </c>
      <c r="I25" s="89">
        <f t="shared" si="4"/>
        <v>5243.4291249999997</v>
      </c>
      <c r="J25" s="90">
        <f t="shared" si="5"/>
        <v>2795.75</v>
      </c>
      <c r="K25" s="91">
        <f>J25-(J25*24.51/100)</f>
        <v>2110.5116749999997</v>
      </c>
      <c r="L25" s="92">
        <f>((D25/12)/147.42)*1.55</f>
        <v>29.395010853344193</v>
      </c>
    </row>
    <row r="26" spans="1:12" ht="15">
      <c r="A26" s="86" t="s">
        <v>380</v>
      </c>
      <c r="B26" s="87" t="s">
        <v>83</v>
      </c>
      <c r="C26" s="88" t="s">
        <v>94</v>
      </c>
      <c r="D26" s="89">
        <v>35542</v>
      </c>
      <c r="E26" s="89">
        <f t="shared" si="0"/>
        <v>3554.2000000000003</v>
      </c>
      <c r="F26" s="89">
        <f t="shared" si="1"/>
        <v>3909.62</v>
      </c>
      <c r="G26" s="89">
        <f>(D26+E26+F26)*0.56</f>
        <v>24083.2592</v>
      </c>
      <c r="H26" s="89">
        <f t="shared" ref="H26" si="12">SUM(D26:G26)</f>
        <v>67089.079200000007</v>
      </c>
      <c r="I26" s="89">
        <f t="shared" si="4"/>
        <v>5590.7566000000006</v>
      </c>
      <c r="J26" s="90">
        <f t="shared" si="5"/>
        <v>2961.8333333333335</v>
      </c>
      <c r="K26" s="91">
        <f>J26-(J26*24.7/100)</f>
        <v>2230.2605000000003</v>
      </c>
      <c r="L26" s="92">
        <f>((D26/12)/147.42)*1.56</f>
        <v>31.342151675485013</v>
      </c>
    </row>
    <row r="27" spans="1:12" ht="15">
      <c r="A27" s="86" t="s">
        <v>95</v>
      </c>
      <c r="B27" s="87" t="s">
        <v>96</v>
      </c>
      <c r="C27" s="88" t="s">
        <v>97</v>
      </c>
      <c r="D27" s="89">
        <v>39955</v>
      </c>
      <c r="E27" s="89">
        <f t="shared" si="0"/>
        <v>3995.5</v>
      </c>
      <c r="F27" s="89">
        <f t="shared" si="1"/>
        <v>4395.05</v>
      </c>
      <c r="G27" s="89">
        <f>(D27+E27+F27)*0.54</f>
        <v>26106.597000000002</v>
      </c>
      <c r="H27" s="89">
        <f t="shared" si="3"/>
        <v>74452.146999999997</v>
      </c>
      <c r="I27" s="89">
        <f t="shared" si="4"/>
        <v>6204.3455833333328</v>
      </c>
      <c r="J27" s="94">
        <f t="shared" si="5"/>
        <v>3329.5833333333335</v>
      </c>
      <c r="K27" s="95">
        <f>J27-(J27*24.4/100)</f>
        <v>2517.165</v>
      </c>
      <c r="L27" s="92">
        <f>((D27/12)/151.67)*1.54</f>
        <v>33.807333904749349</v>
      </c>
    </row>
    <row r="28" spans="1:12" ht="15">
      <c r="A28" s="86" t="s">
        <v>98</v>
      </c>
      <c r="B28" s="87" t="s">
        <v>96</v>
      </c>
      <c r="C28" s="88" t="s">
        <v>99</v>
      </c>
      <c r="D28" s="89">
        <v>46523</v>
      </c>
      <c r="E28" s="89">
        <f t="shared" si="0"/>
        <v>4652.3</v>
      </c>
      <c r="F28" s="89">
        <f t="shared" si="1"/>
        <v>5117.5300000000007</v>
      </c>
      <c r="G28" s="89">
        <f>(D28+E28+F28)*0.61</f>
        <v>34338.626300000004</v>
      </c>
      <c r="H28" s="89">
        <f t="shared" si="3"/>
        <v>90631.456300000005</v>
      </c>
      <c r="I28" s="89">
        <f t="shared" si="4"/>
        <v>7552.6213583333338</v>
      </c>
      <c r="J28" s="94">
        <f t="shared" si="5"/>
        <v>3876.9166666666665</v>
      </c>
      <c r="K28" s="95">
        <f>J28-(J28*24.4/100)</f>
        <v>2930.9489999999996</v>
      </c>
      <c r="L28" s="92">
        <f>((D28/12)/151.67)*1.61</f>
        <v>41.154057053691133</v>
      </c>
    </row>
    <row r="29" spans="1:12" ht="15">
      <c r="A29" s="96" t="s">
        <v>103</v>
      </c>
      <c r="B29" s="97" t="s">
        <v>96</v>
      </c>
      <c r="C29" s="98"/>
      <c r="D29" s="89">
        <v>30720</v>
      </c>
      <c r="E29" s="89">
        <f t="shared" si="0"/>
        <v>3072</v>
      </c>
      <c r="F29" s="89">
        <f t="shared" si="1"/>
        <v>3379.2000000000003</v>
      </c>
      <c r="G29" s="89">
        <f>(D29+E29+F29)*0.54</f>
        <v>20072.448</v>
      </c>
      <c r="H29" s="89">
        <f t="shared" si="3"/>
        <v>57243.648000000001</v>
      </c>
      <c r="I29" s="89">
        <f t="shared" si="4"/>
        <v>4770.3040000000001</v>
      </c>
      <c r="J29" s="99">
        <v>2816</v>
      </c>
      <c r="K29" s="100">
        <f>J29-(J29*24.8/100)</f>
        <v>2117.6320000000001</v>
      </c>
      <c r="L29" s="92">
        <f>((D29/12)/151.67)*1.64</f>
        <v>27.681149864838137</v>
      </c>
    </row>
    <row r="30" spans="1:12" ht="15">
      <c r="A30" s="96" t="s">
        <v>104</v>
      </c>
      <c r="B30" s="97" t="s">
        <v>96</v>
      </c>
      <c r="C30" s="98"/>
      <c r="D30" s="89">
        <v>35371.199999999997</v>
      </c>
      <c r="E30" s="89">
        <f t="shared" si="0"/>
        <v>3537.12</v>
      </c>
      <c r="F30" s="89">
        <f t="shared" si="1"/>
        <v>3890.8320000000003</v>
      </c>
      <c r="G30" s="89">
        <f>(D30+E30+F30)*0.57</f>
        <v>24395.516639999998</v>
      </c>
      <c r="H30" s="89">
        <f t="shared" ref="H30" si="13">SUM(D30:G30)</f>
        <v>67194.668640000004</v>
      </c>
      <c r="I30" s="89">
        <f t="shared" si="4"/>
        <v>5599.5557200000003</v>
      </c>
      <c r="J30" s="99">
        <v>3242.36</v>
      </c>
      <c r="K30" s="100">
        <f>J30-(J30*24.5/100)</f>
        <v>2447.9818</v>
      </c>
      <c r="L30" s="92">
        <f>((D30/12)/151.67)*1.64</f>
        <v>31.872248961561287</v>
      </c>
    </row>
    <row r="31" spans="1:12" ht="15">
      <c r="A31" s="101" t="s">
        <v>100</v>
      </c>
      <c r="B31" s="97" t="s">
        <v>381</v>
      </c>
      <c r="C31" s="98"/>
      <c r="D31" s="89">
        <v>26213</v>
      </c>
      <c r="E31" s="89">
        <f t="shared" si="0"/>
        <v>2621.3000000000002</v>
      </c>
      <c r="F31" s="89">
        <f>(D31+E31)*0.1</f>
        <v>2883.4300000000003</v>
      </c>
      <c r="G31" s="89">
        <f>(D31+E31+F31)*0.5</f>
        <v>15858.865</v>
      </c>
      <c r="H31" s="89">
        <f t="shared" si="3"/>
        <v>47576.595000000001</v>
      </c>
      <c r="I31" s="89">
        <f t="shared" si="4"/>
        <v>3964.7162499999999</v>
      </c>
      <c r="J31" s="99">
        <v>2402.85</v>
      </c>
      <c r="K31" s="100">
        <f>J31-(J31*24.9/100)</f>
        <v>1804.54035</v>
      </c>
      <c r="L31" s="92">
        <f>((D31/12)/143.65)*1.5</f>
        <v>22.809780717020534</v>
      </c>
    </row>
    <row r="32" spans="1:12">
      <c r="A32" s="102"/>
      <c r="B32" s="102"/>
      <c r="C32" s="103"/>
      <c r="D32" s="103"/>
      <c r="E32" s="103"/>
      <c r="F32" s="104"/>
      <c r="G32" s="104"/>
      <c r="H32" s="104"/>
      <c r="I32" s="104"/>
      <c r="J32" s="105"/>
      <c r="K32" s="106"/>
      <c r="L32" s="107"/>
    </row>
    <row r="33" spans="1:10">
      <c r="C33" s="75"/>
      <c r="D33" s="75"/>
      <c r="E33" s="75"/>
      <c r="F33" s="76"/>
      <c r="G33" s="76"/>
      <c r="H33" s="76"/>
      <c r="I33" s="76"/>
      <c r="J33" s="77"/>
    </row>
    <row r="34" spans="1:10">
      <c r="C34" s="75"/>
      <c r="D34" s="75"/>
      <c r="E34" s="75"/>
      <c r="F34" s="76"/>
      <c r="G34" s="76"/>
      <c r="H34" s="76"/>
      <c r="I34" s="76"/>
      <c r="J34" s="77"/>
    </row>
    <row r="35" spans="1:10">
      <c r="A35" t="s">
        <v>101</v>
      </c>
      <c r="C35" s="75"/>
      <c r="D35" s="75"/>
      <c r="E35" s="75"/>
      <c r="F35" s="76"/>
      <c r="G35" s="76"/>
      <c r="H35" s="76"/>
      <c r="I35" s="76"/>
      <c r="J35" s="77"/>
    </row>
    <row r="36" spans="1:10" ht="15">
      <c r="A36" s="108" t="s">
        <v>102</v>
      </c>
      <c r="B36" s="108"/>
      <c r="C36" s="109"/>
      <c r="D36" s="109"/>
      <c r="E36" s="109"/>
      <c r="F36" s="110"/>
      <c r="G36" s="110"/>
      <c r="H36" s="76"/>
      <c r="I36" s="76"/>
      <c r="J36" s="77"/>
    </row>
    <row r="37" spans="1:10">
      <c r="C37" s="75"/>
      <c r="D37" s="75"/>
      <c r="E37" s="75"/>
      <c r="F37" s="76"/>
      <c r="G37" s="76"/>
      <c r="H37" s="76"/>
      <c r="I37" s="76"/>
      <c r="J37" s="77"/>
    </row>
    <row r="38" spans="1:10" ht="15">
      <c r="A38" s="1" t="s">
        <v>382</v>
      </c>
      <c r="B38" s="1"/>
      <c r="C38" s="75"/>
      <c r="D38" s="75"/>
      <c r="E38" s="75"/>
      <c r="F38" s="76"/>
      <c r="G38" s="76"/>
      <c r="H38" s="76"/>
      <c r="I38" s="76"/>
      <c r="J38" s="77"/>
    </row>
    <row r="39" spans="1:10">
      <c r="C39" s="75"/>
      <c r="D39" s="75"/>
      <c r="E39" s="75"/>
      <c r="F39" s="76"/>
      <c r="G39" s="76"/>
      <c r="H39" s="76"/>
      <c r="I39" s="76"/>
      <c r="J39" s="77"/>
    </row>
    <row r="40" spans="1:10" ht="15">
      <c r="A40" s="111" t="s">
        <v>105</v>
      </c>
      <c r="B40" s="112"/>
      <c r="C40" s="75"/>
      <c r="D40" s="75"/>
      <c r="E40" s="75"/>
      <c r="F40" s="76"/>
      <c r="G40" s="76"/>
      <c r="H40" s="76"/>
      <c r="I40" s="76"/>
      <c r="J40" s="77"/>
    </row>
    <row r="41" spans="1:10">
      <c r="C41" s="75"/>
      <c r="D41" s="75"/>
      <c r="E41" s="75"/>
      <c r="F41" s="76"/>
      <c r="G41" s="76"/>
      <c r="H41" s="76"/>
      <c r="I41" s="76"/>
      <c r="J41" s="77"/>
    </row>
    <row r="42" spans="1:10">
      <c r="C42" s="75"/>
      <c r="D42" s="75"/>
      <c r="E42" s="75"/>
      <c r="F42" s="76"/>
      <c r="G42" s="76"/>
      <c r="H42" s="76"/>
      <c r="I42" s="76"/>
      <c r="J42" s="77"/>
    </row>
    <row r="43" spans="1:10">
      <c r="C43" s="75"/>
      <c r="D43" s="75"/>
      <c r="E43" s="75"/>
      <c r="F43" s="76"/>
      <c r="G43" s="76"/>
      <c r="H43" s="76"/>
      <c r="I43" s="76"/>
      <c r="J43" s="77"/>
    </row>
    <row r="44" spans="1:10">
      <c r="C44" s="75"/>
      <c r="D44" s="75"/>
      <c r="E44" s="75"/>
      <c r="F44" s="76"/>
      <c r="G44" s="76"/>
      <c r="H44" s="76"/>
      <c r="I44" s="76"/>
      <c r="J44" s="77"/>
    </row>
    <row r="45" spans="1:10">
      <c r="C45" s="75"/>
      <c r="D45" s="75"/>
      <c r="E45" s="75"/>
      <c r="F45" s="76"/>
      <c r="G45" s="76"/>
      <c r="H45" s="76"/>
      <c r="I45" s="76"/>
      <c r="J45" s="77"/>
    </row>
    <row r="46" spans="1:10">
      <c r="C46" s="75"/>
      <c r="D46" s="75"/>
      <c r="E46" s="75"/>
      <c r="F46" s="76"/>
      <c r="G46" s="76"/>
      <c r="H46" s="76"/>
      <c r="I46" s="76"/>
      <c r="J46" s="77"/>
    </row>
    <row r="47" spans="1:10">
      <c r="C47" s="75"/>
      <c r="D47" s="75"/>
      <c r="E47" s="75"/>
      <c r="F47" s="76"/>
      <c r="G47" s="76"/>
      <c r="H47" s="76"/>
      <c r="I47" s="76"/>
      <c r="J47" s="77"/>
    </row>
    <row r="48" spans="1:10">
      <c r="C48" s="75"/>
      <c r="D48" s="75"/>
      <c r="E48" s="75"/>
      <c r="F48" s="76"/>
      <c r="G48" s="76"/>
      <c r="H48" s="76"/>
      <c r="I48" s="76"/>
      <c r="J48" s="77"/>
    </row>
    <row r="49" spans="3:10">
      <c r="C49" s="75"/>
      <c r="D49" s="75"/>
      <c r="E49" s="75"/>
      <c r="F49" s="76"/>
      <c r="G49" s="76"/>
      <c r="H49" s="76"/>
      <c r="I49" s="76"/>
      <c r="J49" s="77"/>
    </row>
  </sheetData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6A973-6368-44D0-91D1-8619A94E46BB}">
  <dimension ref="A1:J34"/>
  <sheetViews>
    <sheetView workbookViewId="0">
      <selection activeCell="B34" sqref="B34"/>
    </sheetView>
  </sheetViews>
  <sheetFormatPr baseColWidth="10" defaultRowHeight="12.75"/>
  <cols>
    <col min="1" max="1" width="94.42578125" bestFit="1" customWidth="1"/>
  </cols>
  <sheetData>
    <row r="1" spans="1:10">
      <c r="C1" s="75"/>
      <c r="D1" s="75"/>
      <c r="E1" s="76"/>
      <c r="F1" s="76"/>
      <c r="G1" s="76"/>
      <c r="H1" s="77"/>
    </row>
    <row r="2" spans="1:10">
      <c r="C2" s="75"/>
      <c r="D2" s="75"/>
      <c r="E2" s="76"/>
      <c r="F2" s="76"/>
      <c r="G2" s="76"/>
      <c r="H2" s="77"/>
    </row>
    <row r="3" spans="1:10">
      <c r="C3" s="75"/>
      <c r="D3" s="75"/>
      <c r="E3" s="76"/>
      <c r="F3" s="76"/>
      <c r="G3" s="76"/>
      <c r="H3" s="77"/>
    </row>
    <row r="4" spans="1:10">
      <c r="C4" s="75"/>
      <c r="D4" s="75"/>
      <c r="E4" s="76"/>
      <c r="F4" s="76"/>
      <c r="G4" s="76"/>
      <c r="H4" s="77"/>
    </row>
    <row r="5" spans="1:10">
      <c r="C5" s="75"/>
      <c r="D5" s="75"/>
      <c r="E5" s="76"/>
      <c r="F5" s="76"/>
      <c r="G5" s="76"/>
      <c r="H5" s="77"/>
    </row>
    <row r="6" spans="1:10">
      <c r="A6" s="78"/>
      <c r="B6" s="78"/>
      <c r="C6" s="75"/>
      <c r="D6" s="75"/>
      <c r="E6" s="76"/>
      <c r="F6" s="76"/>
      <c r="G6" s="76"/>
      <c r="H6" s="77"/>
    </row>
    <row r="7" spans="1:10" ht="15">
      <c r="A7" s="79" t="s">
        <v>106</v>
      </c>
      <c r="B7" s="79"/>
      <c r="C7" s="75"/>
      <c r="D7" s="75"/>
      <c r="E7" s="76"/>
      <c r="F7" s="76"/>
      <c r="G7" s="76"/>
      <c r="H7" s="77"/>
    </row>
    <row r="8" spans="1:10">
      <c r="A8" s="78"/>
      <c r="B8" s="78"/>
      <c r="C8" s="75"/>
      <c r="D8" s="75"/>
      <c r="E8" s="76"/>
      <c r="F8" s="76"/>
      <c r="G8" s="76"/>
      <c r="H8" s="77"/>
    </row>
    <row r="9" spans="1:10">
      <c r="C9" s="75"/>
      <c r="D9" s="75"/>
      <c r="E9" s="76"/>
      <c r="F9" s="76"/>
      <c r="G9" s="76"/>
      <c r="H9" s="77"/>
    </row>
    <row r="10" spans="1:10">
      <c r="C10" s="75"/>
      <c r="D10" s="75"/>
      <c r="E10" s="76"/>
      <c r="F10" s="76"/>
      <c r="G10" s="76"/>
      <c r="H10" s="77"/>
    </row>
    <row r="11" spans="1:10" ht="18.75">
      <c r="A11" s="80" t="s">
        <v>371</v>
      </c>
      <c r="B11" s="80"/>
      <c r="C11" s="75"/>
      <c r="D11" s="75"/>
      <c r="E11" s="81"/>
      <c r="F11" s="81"/>
      <c r="G11" s="76"/>
      <c r="H11" s="77"/>
    </row>
    <row r="12" spans="1:10">
      <c r="C12" s="75"/>
      <c r="D12" s="75"/>
      <c r="E12" s="76"/>
      <c r="F12" s="76"/>
      <c r="G12" s="76"/>
      <c r="H12" s="77"/>
    </row>
    <row r="13" spans="1:10">
      <c r="C13" s="75"/>
      <c r="D13" s="75"/>
      <c r="E13" s="76"/>
      <c r="F13" s="76"/>
      <c r="G13" s="76"/>
      <c r="H13" s="77"/>
    </row>
    <row r="14" spans="1:10" ht="45">
      <c r="A14" s="82" t="s">
        <v>70</v>
      </c>
      <c r="B14" s="82" t="s">
        <v>71</v>
      </c>
      <c r="C14" s="82" t="s">
        <v>72</v>
      </c>
      <c r="D14" s="82" t="s">
        <v>73</v>
      </c>
      <c r="E14" s="83" t="s">
        <v>76</v>
      </c>
      <c r="F14" s="83" t="s">
        <v>77</v>
      </c>
      <c r="G14" s="83" t="s">
        <v>78</v>
      </c>
      <c r="H14" s="84" t="s">
        <v>79</v>
      </c>
      <c r="I14" s="84" t="s">
        <v>80</v>
      </c>
      <c r="J14" s="85" t="s">
        <v>81</v>
      </c>
    </row>
    <row r="15" spans="1:10" ht="15">
      <c r="A15" s="86" t="s">
        <v>82</v>
      </c>
      <c r="B15" s="87" t="s">
        <v>83</v>
      </c>
      <c r="C15" s="88" t="s">
        <v>84</v>
      </c>
      <c r="D15" s="113">
        <v>24960</v>
      </c>
      <c r="E15" s="89">
        <f>D15*0.5</f>
        <v>12480</v>
      </c>
      <c r="F15" s="89">
        <f t="shared" ref="F15:F28" si="0">SUM(D15:E15)</f>
        <v>37440</v>
      </c>
      <c r="G15" s="89">
        <f t="shared" ref="G15:G28" si="1">F15/12</f>
        <v>3120</v>
      </c>
      <c r="H15" s="90">
        <f t="shared" ref="H15:H28" si="2">D15/12</f>
        <v>2080</v>
      </c>
      <c r="I15" s="91">
        <v>1556</v>
      </c>
      <c r="J15" s="92">
        <f>((D15/12)/147.42)*1.343</f>
        <v>18.948853615520282</v>
      </c>
    </row>
    <row r="16" spans="1:10" ht="15">
      <c r="A16" s="86" t="s">
        <v>85</v>
      </c>
      <c r="B16" s="87" t="s">
        <v>86</v>
      </c>
      <c r="C16" s="88" t="s">
        <v>84</v>
      </c>
      <c r="D16" s="113">
        <v>24960</v>
      </c>
      <c r="E16" s="89">
        <f t="shared" ref="E16:E19" si="3">D16*0.5</f>
        <v>12480</v>
      </c>
      <c r="F16" s="89">
        <f t="shared" si="0"/>
        <v>37440</v>
      </c>
      <c r="G16" s="89">
        <f t="shared" si="1"/>
        <v>3120</v>
      </c>
      <c r="H16" s="90">
        <f t="shared" si="2"/>
        <v>2080</v>
      </c>
      <c r="I16" s="91">
        <v>1556</v>
      </c>
      <c r="J16" s="92">
        <f>((D16/12)/147.42)*1.343</f>
        <v>18.948853615520282</v>
      </c>
    </row>
    <row r="17" spans="1:10" ht="15">
      <c r="A17" s="86" t="s">
        <v>87</v>
      </c>
      <c r="B17" s="87" t="s">
        <v>83</v>
      </c>
      <c r="C17" s="88" t="s">
        <v>88</v>
      </c>
      <c r="D17" s="113">
        <v>27468</v>
      </c>
      <c r="E17" s="89">
        <f t="shared" si="3"/>
        <v>13734</v>
      </c>
      <c r="F17" s="89">
        <f t="shared" si="0"/>
        <v>41202</v>
      </c>
      <c r="G17" s="89">
        <f t="shared" si="1"/>
        <v>3433.5</v>
      </c>
      <c r="H17" s="90">
        <f t="shared" si="2"/>
        <v>2289</v>
      </c>
      <c r="I17" s="91">
        <v>1718</v>
      </c>
      <c r="J17" s="92">
        <f>((D17/12)/147.42)*1.43</f>
        <v>22.203703703703702</v>
      </c>
    </row>
    <row r="18" spans="1:10" ht="15">
      <c r="A18" s="86" t="s">
        <v>89</v>
      </c>
      <c r="B18" s="87" t="s">
        <v>83</v>
      </c>
      <c r="C18" s="88" t="s">
        <v>90</v>
      </c>
      <c r="D18" s="113">
        <v>27468</v>
      </c>
      <c r="E18" s="89">
        <f t="shared" si="3"/>
        <v>13734</v>
      </c>
      <c r="F18" s="89">
        <f t="shared" si="0"/>
        <v>41202</v>
      </c>
      <c r="G18" s="89">
        <f t="shared" si="1"/>
        <v>3433.5</v>
      </c>
      <c r="H18" s="90">
        <f t="shared" si="2"/>
        <v>2289</v>
      </c>
      <c r="I18" s="91">
        <v>1718</v>
      </c>
      <c r="J18" s="92">
        <f>((D18/12)/147.42)*1.43</f>
        <v>22.203703703703702</v>
      </c>
    </row>
    <row r="19" spans="1:10" ht="15">
      <c r="A19" s="86" t="s">
        <v>91</v>
      </c>
      <c r="B19" s="87" t="s">
        <v>83</v>
      </c>
      <c r="C19" s="93" t="s">
        <v>372</v>
      </c>
      <c r="D19" s="113">
        <v>29412</v>
      </c>
      <c r="E19" s="89">
        <f t="shared" si="3"/>
        <v>14706</v>
      </c>
      <c r="F19" s="89">
        <f t="shared" si="0"/>
        <v>44118</v>
      </c>
      <c r="G19" s="89">
        <f t="shared" si="1"/>
        <v>3676.5</v>
      </c>
      <c r="H19" s="90">
        <f t="shared" si="2"/>
        <v>2451</v>
      </c>
      <c r="I19" s="91">
        <v>1841</v>
      </c>
      <c r="J19" s="92">
        <f>((D19/12)/147.42)*1.43</f>
        <v>23.775132275132275</v>
      </c>
    </row>
    <row r="20" spans="1:10" ht="15">
      <c r="A20" s="86" t="s">
        <v>373</v>
      </c>
      <c r="B20" s="87" t="s">
        <v>83</v>
      </c>
      <c r="C20" s="93" t="s">
        <v>92</v>
      </c>
      <c r="D20" s="113">
        <v>31809</v>
      </c>
      <c r="E20" s="89">
        <f>D20*0.53</f>
        <v>16858.77</v>
      </c>
      <c r="F20" s="89">
        <f t="shared" ref="F20:F22" si="4">SUM(D20:E20)</f>
        <v>48667.770000000004</v>
      </c>
      <c r="G20" s="89">
        <f t="shared" si="1"/>
        <v>4055.6475000000005</v>
      </c>
      <c r="H20" s="90">
        <f t="shared" si="2"/>
        <v>2650.75</v>
      </c>
      <c r="I20" s="91">
        <v>1991</v>
      </c>
      <c r="J20" s="92"/>
    </row>
    <row r="21" spans="1:10" ht="15">
      <c r="A21" s="86" t="s">
        <v>374</v>
      </c>
      <c r="B21" s="87" t="s">
        <v>83</v>
      </c>
      <c r="C21" s="88" t="s">
        <v>92</v>
      </c>
      <c r="D21" s="113">
        <v>32249</v>
      </c>
      <c r="E21" s="89">
        <f>D21*0.53</f>
        <v>17091.97</v>
      </c>
      <c r="F21" s="89">
        <f t="shared" si="4"/>
        <v>49340.97</v>
      </c>
      <c r="G21" s="89">
        <f t="shared" si="1"/>
        <v>4111.7475000000004</v>
      </c>
      <c r="H21" s="90">
        <f t="shared" si="2"/>
        <v>2687.4166666666665</v>
      </c>
      <c r="I21" s="91">
        <v>2018</v>
      </c>
      <c r="J21" s="92">
        <f>((D21/12)/147.42)*1.53</f>
        <v>27.89138176638177</v>
      </c>
    </row>
    <row r="22" spans="1:10" ht="15">
      <c r="A22" s="86" t="s">
        <v>375</v>
      </c>
      <c r="B22" s="87" t="s">
        <v>83</v>
      </c>
      <c r="C22" s="88" t="s">
        <v>376</v>
      </c>
      <c r="D22" s="113">
        <v>32098</v>
      </c>
      <c r="E22" s="89">
        <f>D22*0.53</f>
        <v>17011.940000000002</v>
      </c>
      <c r="F22" s="89">
        <f t="shared" si="4"/>
        <v>49109.94</v>
      </c>
      <c r="G22" s="89">
        <f t="shared" si="1"/>
        <v>4092.4950000000003</v>
      </c>
      <c r="H22" s="90">
        <f t="shared" si="2"/>
        <v>2674.8333333333335</v>
      </c>
      <c r="I22" s="91">
        <v>2009</v>
      </c>
      <c r="J22" s="92"/>
    </row>
    <row r="23" spans="1:10" ht="15">
      <c r="A23" s="86" t="s">
        <v>377</v>
      </c>
      <c r="B23" s="87" t="s">
        <v>83</v>
      </c>
      <c r="C23" s="88" t="s">
        <v>376</v>
      </c>
      <c r="D23" s="113">
        <v>32538</v>
      </c>
      <c r="E23" s="89">
        <f>D23*0.55</f>
        <v>17895.900000000001</v>
      </c>
      <c r="F23" s="89">
        <f t="shared" si="0"/>
        <v>50433.9</v>
      </c>
      <c r="G23" s="89">
        <f t="shared" si="1"/>
        <v>4202.8249999999998</v>
      </c>
      <c r="H23" s="90">
        <f t="shared" si="2"/>
        <v>2711.5</v>
      </c>
      <c r="I23" s="91">
        <v>2036</v>
      </c>
      <c r="J23" s="92">
        <f>((D23/12)/147.42)*1.55</f>
        <v>28.509191425858099</v>
      </c>
    </row>
    <row r="24" spans="1:10" ht="15">
      <c r="A24" s="86" t="s">
        <v>378</v>
      </c>
      <c r="B24" s="87" t="s">
        <v>83</v>
      </c>
      <c r="C24" s="88" t="s">
        <v>93</v>
      </c>
      <c r="D24" s="113">
        <v>33109</v>
      </c>
      <c r="E24" s="89">
        <f t="shared" ref="E24:E25" si="5">D24*0.55</f>
        <v>18209.95</v>
      </c>
      <c r="F24" s="89">
        <f t="shared" ref="F24:F25" si="6">SUM(D24:E24)</f>
        <v>51318.95</v>
      </c>
      <c r="G24" s="89">
        <f t="shared" si="1"/>
        <v>4276.5791666666664</v>
      </c>
      <c r="H24" s="90">
        <f t="shared" si="2"/>
        <v>2759.0833333333335</v>
      </c>
      <c r="I24" s="91">
        <v>2083</v>
      </c>
      <c r="J24" s="92">
        <f t="shared" ref="J24:J25" si="7">((D24/12)/147.42)*1.55</f>
        <v>29.009491023379919</v>
      </c>
    </row>
    <row r="25" spans="1:10" ht="15">
      <c r="A25" s="86" t="s">
        <v>379</v>
      </c>
      <c r="B25" s="87" t="s">
        <v>83</v>
      </c>
      <c r="C25" s="88" t="s">
        <v>93</v>
      </c>
      <c r="D25" s="113">
        <v>33549</v>
      </c>
      <c r="E25" s="89">
        <f t="shared" si="5"/>
        <v>18451.95</v>
      </c>
      <c r="F25" s="89">
        <f t="shared" si="6"/>
        <v>52000.95</v>
      </c>
      <c r="G25" s="89">
        <f t="shared" si="1"/>
        <v>4333.4124999999995</v>
      </c>
      <c r="H25" s="90">
        <f t="shared" si="2"/>
        <v>2795.75</v>
      </c>
      <c r="I25" s="91">
        <v>2111</v>
      </c>
      <c r="J25" s="92">
        <f t="shared" si="7"/>
        <v>29.395010853344193</v>
      </c>
    </row>
    <row r="26" spans="1:10" ht="15">
      <c r="A26" s="86" t="s">
        <v>380</v>
      </c>
      <c r="B26" s="87" t="s">
        <v>83</v>
      </c>
      <c r="C26" s="88" t="s">
        <v>94</v>
      </c>
      <c r="D26" s="113">
        <v>35542</v>
      </c>
      <c r="E26" s="89">
        <f>D26*0.56</f>
        <v>19903.52</v>
      </c>
      <c r="F26" s="89">
        <f t="shared" si="0"/>
        <v>55445.520000000004</v>
      </c>
      <c r="G26" s="89">
        <f t="shared" si="1"/>
        <v>4620.46</v>
      </c>
      <c r="H26" s="90">
        <f t="shared" si="2"/>
        <v>2961.8333333333335</v>
      </c>
      <c r="I26" s="91">
        <v>2230</v>
      </c>
      <c r="J26" s="92">
        <f>((D26/12)/147.42)*1.56</f>
        <v>31.342151675485013</v>
      </c>
    </row>
    <row r="27" spans="1:10" ht="15">
      <c r="A27" s="86" t="s">
        <v>95</v>
      </c>
      <c r="B27" s="87" t="s">
        <v>96</v>
      </c>
      <c r="C27" s="88" t="s">
        <v>97</v>
      </c>
      <c r="D27" s="113">
        <v>39955</v>
      </c>
      <c r="E27" s="89">
        <f>D27*0.64</f>
        <v>25571.200000000001</v>
      </c>
      <c r="F27" s="89">
        <f t="shared" si="0"/>
        <v>65526.2</v>
      </c>
      <c r="G27" s="89">
        <f t="shared" si="1"/>
        <v>5460.5166666666664</v>
      </c>
      <c r="H27" s="94">
        <f t="shared" si="2"/>
        <v>3329.5833333333335</v>
      </c>
      <c r="I27" s="95">
        <v>2517</v>
      </c>
      <c r="J27" s="92">
        <f>((D27/12)/151.67)*1.54</f>
        <v>33.807333904749349</v>
      </c>
    </row>
    <row r="28" spans="1:10" ht="15">
      <c r="A28" s="86" t="s">
        <v>98</v>
      </c>
      <c r="B28" s="87" t="s">
        <v>96</v>
      </c>
      <c r="C28" s="88" t="s">
        <v>99</v>
      </c>
      <c r="D28" s="113">
        <v>46523</v>
      </c>
      <c r="E28" s="89">
        <f>D28*0.64</f>
        <v>29774.720000000001</v>
      </c>
      <c r="F28" s="89">
        <f t="shared" si="0"/>
        <v>76297.72</v>
      </c>
      <c r="G28" s="89">
        <f t="shared" si="1"/>
        <v>6358.1433333333334</v>
      </c>
      <c r="H28" s="94">
        <f t="shared" si="2"/>
        <v>3876.9166666666665</v>
      </c>
      <c r="I28" s="95">
        <v>2931</v>
      </c>
      <c r="J28" s="92">
        <f>((D28/12)/151.67)*1.61</f>
        <v>41.154057053691133</v>
      </c>
    </row>
    <row r="29" spans="1:10">
      <c r="A29" s="102"/>
      <c r="B29" s="102"/>
      <c r="C29" s="103"/>
      <c r="D29" s="103"/>
      <c r="E29" s="104"/>
      <c r="F29" s="104"/>
      <c r="G29" s="104"/>
      <c r="H29" s="105"/>
      <c r="I29" s="106"/>
      <c r="J29" s="107"/>
    </row>
    <row r="30" spans="1:10">
      <c r="C30" s="75"/>
      <c r="D30" s="75"/>
      <c r="E30" s="76"/>
      <c r="F30" s="76"/>
      <c r="G30" s="76"/>
      <c r="H30" s="77"/>
    </row>
    <row r="31" spans="1:10">
      <c r="C31" s="75"/>
      <c r="D31" s="75"/>
      <c r="E31" s="76"/>
      <c r="F31" s="76"/>
      <c r="G31" s="76"/>
      <c r="H31" s="77"/>
    </row>
    <row r="32" spans="1:10">
      <c r="A32" s="1"/>
      <c r="B32" s="1"/>
      <c r="C32" s="75"/>
      <c r="D32" s="75"/>
      <c r="E32" s="76"/>
      <c r="F32" s="76"/>
      <c r="G32" s="76"/>
      <c r="H32" s="77"/>
    </row>
    <row r="33" spans="1:8">
      <c r="C33" s="75"/>
      <c r="D33" s="75"/>
      <c r="E33" s="76"/>
      <c r="F33" s="76"/>
      <c r="G33" s="76"/>
      <c r="H33" s="77"/>
    </row>
    <row r="34" spans="1:8" ht="15">
      <c r="A34" s="112"/>
      <c r="B34" s="112"/>
      <c r="C34" s="75"/>
      <c r="D34" s="75"/>
      <c r="E34" s="76"/>
      <c r="F34" s="76"/>
      <c r="G34" s="76"/>
      <c r="H34" s="7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Grille Budgétaire</vt:lpstr>
      <vt:lpstr>Consignes</vt:lpstr>
      <vt:lpstr>Proposition coût vigilance</vt:lpstr>
      <vt:lpstr>ESP-PNM</vt:lpstr>
      <vt:lpstr>CLCC COUT CDD</vt:lpstr>
      <vt:lpstr>CLCC COUT CDI</vt:lpstr>
      <vt:lpstr>'Grille Budgétaire'!Impression_des_titres</vt:lpstr>
      <vt:lpstr>'Grille Budgétaire'!Zone_d_impression</vt:lpstr>
    </vt:vector>
  </TitlesOfParts>
  <Company>chu-dijon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chu-dijon</dc:creator>
  <cp:lastModifiedBy>TEPPE, Delphine</cp:lastModifiedBy>
  <cp:lastPrinted>2018-03-23T12:18:04Z</cp:lastPrinted>
  <dcterms:created xsi:type="dcterms:W3CDTF">2004-02-05T14:58:19Z</dcterms:created>
  <dcterms:modified xsi:type="dcterms:W3CDTF">2025-03-24T10:46:10Z</dcterms:modified>
</cp:coreProperties>
</file>